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895" windowHeight="787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W18" i="1"/>
  <c r="W19"/>
  <c r="W22"/>
  <c r="W23"/>
  <c r="W24"/>
  <c r="W25"/>
  <c r="W26"/>
  <c r="W27"/>
  <c r="W28"/>
  <c r="W29"/>
  <c r="W30"/>
  <c r="W31"/>
  <c r="N18"/>
  <c r="N19"/>
  <c r="N22"/>
  <c r="N23"/>
  <c r="N24"/>
  <c r="N25"/>
  <c r="N26"/>
  <c r="N27"/>
  <c r="N28"/>
  <c r="N29"/>
  <c r="N30"/>
  <c r="N31"/>
  <c r="C1"/>
  <c r="D1" s="1"/>
  <c r="J1" s="1"/>
  <c r="A34" s="1"/>
  <c r="A35" l="1"/>
  <c r="M8"/>
  <c r="N8" s="1"/>
  <c r="A33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8"/>
  <c r="R8" l="1"/>
  <c r="U8" s="1"/>
  <c r="P8"/>
  <c r="R31"/>
  <c r="U31" s="1"/>
  <c r="P31"/>
  <c r="R30"/>
  <c r="U30" s="1"/>
  <c r="P30"/>
  <c r="R29"/>
  <c r="U29" s="1"/>
  <c r="P29"/>
  <c r="R28"/>
  <c r="U28" s="1"/>
  <c r="P28"/>
  <c r="R27"/>
  <c r="U27" s="1"/>
  <c r="P27"/>
  <c r="R26"/>
  <c r="U26" s="1"/>
  <c r="P26"/>
  <c r="R25"/>
  <c r="U25" s="1"/>
  <c r="P25"/>
  <c r="R24"/>
  <c r="U24" s="1"/>
  <c r="P24"/>
  <c r="R23"/>
  <c r="U23" s="1"/>
  <c r="P23"/>
  <c r="R22"/>
  <c r="U22" s="1"/>
  <c r="P22"/>
  <c r="R21"/>
  <c r="U21" s="1"/>
  <c r="P21"/>
  <c r="R20"/>
  <c r="U20" s="1"/>
  <c r="P20"/>
  <c r="R19"/>
  <c r="U19" s="1"/>
  <c r="P19"/>
  <c r="R18"/>
  <c r="U18" s="1"/>
  <c r="P18"/>
  <c r="R17"/>
  <c r="U17" s="1"/>
  <c r="P17"/>
  <c r="R16"/>
  <c r="U16" s="1"/>
  <c r="P16"/>
  <c r="R15"/>
  <c r="U15" s="1"/>
  <c r="P15"/>
  <c r="R14"/>
  <c r="U14" s="1"/>
  <c r="P14"/>
  <c r="R13"/>
  <c r="U13" s="1"/>
  <c r="P13"/>
  <c r="R12"/>
  <c r="U12" s="1"/>
  <c r="P12"/>
  <c r="R11"/>
  <c r="U11" s="1"/>
  <c r="P11"/>
  <c r="R10"/>
  <c r="U10" s="1"/>
  <c r="P10"/>
  <c r="R9"/>
  <c r="U9" s="1"/>
  <c r="P9"/>
  <c r="Q9" l="1"/>
  <c r="T9" s="1"/>
  <c r="S9"/>
  <c r="Q10"/>
  <c r="T10" s="1"/>
  <c r="S10"/>
  <c r="Q11"/>
  <c r="T11" s="1"/>
  <c r="S11"/>
  <c r="Q12"/>
  <c r="T12" s="1"/>
  <c r="S12"/>
  <c r="Q13"/>
  <c r="T13" s="1"/>
  <c r="S13"/>
  <c r="Q14"/>
  <c r="T14" s="1"/>
  <c r="S14"/>
  <c r="Q15"/>
  <c r="T15" s="1"/>
  <c r="S15"/>
  <c r="Q16"/>
  <c r="T16" s="1"/>
  <c r="S16"/>
  <c r="Q17"/>
  <c r="T17" s="1"/>
  <c r="S17"/>
  <c r="Q18"/>
  <c r="T18" s="1"/>
  <c r="S18"/>
  <c r="Q19"/>
  <c r="T19" s="1"/>
  <c r="S19"/>
  <c r="Q20"/>
  <c r="T20" s="1"/>
  <c r="S20"/>
  <c r="Q21"/>
  <c r="T21" s="1"/>
  <c r="S21"/>
  <c r="Q22"/>
  <c r="T22" s="1"/>
  <c r="S22"/>
  <c r="Q23"/>
  <c r="T23" s="1"/>
  <c r="S23"/>
  <c r="Q24"/>
  <c r="T24" s="1"/>
  <c r="S24"/>
  <c r="Q25"/>
  <c r="T25" s="1"/>
  <c r="S25"/>
  <c r="Q26"/>
  <c r="T26" s="1"/>
  <c r="S26"/>
  <c r="Q27"/>
  <c r="T27" s="1"/>
  <c r="S27"/>
  <c r="Q28"/>
  <c r="T28" s="1"/>
  <c r="S28"/>
  <c r="Q29"/>
  <c r="T29" s="1"/>
  <c r="S29"/>
  <c r="Q30"/>
  <c r="T30" s="1"/>
  <c r="S30"/>
  <c r="Q31"/>
  <c r="T31" s="1"/>
  <c r="S31"/>
  <c r="Q8"/>
  <c r="T8" s="1"/>
  <c r="S8"/>
  <c r="X12"/>
  <c r="Y12"/>
  <c r="X13"/>
  <c r="Y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X28"/>
  <c r="Y28"/>
  <c r="X29"/>
  <c r="Y29"/>
  <c r="X30"/>
  <c r="Y30"/>
  <c r="X31"/>
  <c r="Y31"/>
  <c r="X9"/>
  <c r="Y9"/>
  <c r="X10"/>
  <c r="Y10"/>
  <c r="X11"/>
  <c r="Y11"/>
  <c r="Y8"/>
  <c r="AB8" s="1"/>
  <c r="AC8" s="1"/>
  <c r="C9" s="1"/>
  <c r="X8"/>
  <c r="Z8" s="1"/>
  <c r="AA8" s="1"/>
  <c r="B9" s="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9"/>
  <c r="V10"/>
  <c r="V11"/>
  <c r="V8"/>
  <c r="W8" s="1"/>
  <c r="W9" l="1"/>
  <c r="AB9"/>
  <c r="AC9" s="1"/>
  <c r="C10" s="1"/>
  <c r="M9"/>
  <c r="N9" s="1"/>
  <c r="Z9"/>
  <c r="AA9" s="1"/>
  <c r="B10" s="1"/>
  <c r="AB10" l="1"/>
  <c r="AC10" s="1"/>
  <c r="C11" s="1"/>
  <c r="Z10"/>
  <c r="AA10" s="1"/>
  <c r="B11" s="1"/>
  <c r="M10" l="1"/>
  <c r="N10" s="1"/>
  <c r="W10"/>
  <c r="AB11"/>
  <c r="AC11" s="1"/>
  <c r="C12" s="1"/>
  <c r="Z11"/>
  <c r="AA11" s="1"/>
  <c r="B12" s="1"/>
  <c r="M11" l="1"/>
  <c r="N11" s="1"/>
  <c r="W11"/>
  <c r="AB12"/>
  <c r="AC12" s="1"/>
  <c r="C13" s="1"/>
  <c r="Z12"/>
  <c r="AA12" s="1"/>
  <c r="B13" s="1"/>
  <c r="M12" l="1"/>
  <c r="N12" s="1"/>
  <c r="W12"/>
  <c r="AB13"/>
  <c r="AC13" s="1"/>
  <c r="C14" s="1"/>
  <c r="Z13"/>
  <c r="AA13" s="1"/>
  <c r="B14" s="1"/>
  <c r="M13" l="1"/>
  <c r="N13" s="1"/>
  <c r="W13"/>
  <c r="AB14"/>
  <c r="AC14" s="1"/>
  <c r="C15" s="1"/>
  <c r="Z14"/>
  <c r="AA14" s="1"/>
  <c r="B15" s="1"/>
  <c r="M14" l="1"/>
  <c r="N14" s="1"/>
  <c r="W14"/>
  <c r="AB15"/>
  <c r="AC15" s="1"/>
  <c r="Z15"/>
  <c r="AA15" s="1"/>
  <c r="C16" l="1"/>
  <c r="AB16" s="1"/>
  <c r="AC16" s="1"/>
  <c r="B16"/>
  <c r="M16" s="1"/>
  <c r="N16" s="1"/>
  <c r="M15"/>
  <c r="N15" s="1"/>
  <c r="W16"/>
  <c r="W15"/>
  <c r="Z16"/>
  <c r="AA16" s="1"/>
  <c r="B17" s="1"/>
  <c r="C17" l="1"/>
  <c r="AB17" s="1"/>
  <c r="AC17" s="1"/>
  <c r="W17"/>
  <c r="M17"/>
  <c r="N17"/>
  <c r="Z17"/>
  <c r="AA17" s="1"/>
  <c r="C18" l="1"/>
  <c r="AB18" s="1"/>
  <c r="AC18" s="1"/>
  <c r="B18"/>
  <c r="M18" s="1"/>
  <c r="Z18"/>
  <c r="AA18" s="1"/>
  <c r="C19" l="1"/>
  <c r="AB19" s="1"/>
  <c r="AC19" s="1"/>
  <c r="B19"/>
  <c r="M19" s="1"/>
  <c r="Z19"/>
  <c r="AA19" s="1"/>
  <c r="B20" s="1"/>
  <c r="C20" l="1"/>
  <c r="AB20" s="1"/>
  <c r="AC20" s="1"/>
  <c r="M20"/>
  <c r="W20"/>
  <c r="N20"/>
  <c r="Z20"/>
  <c r="AA20" s="1"/>
  <c r="B21" s="1"/>
  <c r="C21" l="1"/>
  <c r="AB21" s="1"/>
  <c r="AC21" s="1"/>
  <c r="M21"/>
  <c r="N21" s="1"/>
  <c r="W21"/>
  <c r="Z21"/>
  <c r="AA21" s="1"/>
  <c r="C22" l="1"/>
  <c r="AB22" s="1"/>
  <c r="AC22" s="1"/>
  <c r="B22"/>
  <c r="M22" s="1"/>
  <c r="Z22"/>
  <c r="AA22" s="1"/>
  <c r="C23" l="1"/>
  <c r="AB23" s="1"/>
  <c r="AC23" s="1"/>
  <c r="B23"/>
  <c r="M23" s="1"/>
  <c r="Z23"/>
  <c r="AA23" s="1"/>
  <c r="C24" l="1"/>
  <c r="AB24" s="1"/>
  <c r="AC24" s="1"/>
  <c r="B24"/>
  <c r="M24" s="1"/>
  <c r="Z24"/>
  <c r="AA24" s="1"/>
  <c r="C25" l="1"/>
  <c r="AB25" s="1"/>
  <c r="AC25" s="1"/>
  <c r="B25"/>
  <c r="M25" s="1"/>
  <c r="Z25"/>
  <c r="AA25" s="1"/>
  <c r="C26" l="1"/>
  <c r="AB26" s="1"/>
  <c r="AC26" s="1"/>
  <c r="B26"/>
  <c r="M26" s="1"/>
  <c r="Z26"/>
  <c r="AA26" s="1"/>
  <c r="C27" l="1"/>
  <c r="AB27" s="1"/>
  <c r="AC27" s="1"/>
  <c r="B27"/>
  <c r="M27" s="1"/>
  <c r="Z27"/>
  <c r="AA27" s="1"/>
  <c r="C28" l="1"/>
  <c r="AB28" s="1"/>
  <c r="AC28" s="1"/>
  <c r="B28"/>
  <c r="M28" s="1"/>
  <c r="Z28"/>
  <c r="AA28" s="1"/>
  <c r="C29" l="1"/>
  <c r="AB29" s="1"/>
  <c r="AC29" s="1"/>
  <c r="B29"/>
  <c r="M29" s="1"/>
  <c r="Z29"/>
  <c r="AA29" s="1"/>
  <c r="C30" l="1"/>
  <c r="AB30" s="1"/>
  <c r="AC30" s="1"/>
  <c r="B30"/>
  <c r="M30" s="1"/>
  <c r="Z30"/>
  <c r="AA30" s="1"/>
  <c r="C31" l="1"/>
  <c r="AB31" s="1"/>
  <c r="AC31" s="1"/>
  <c r="B31"/>
  <c r="M31" s="1"/>
  <c r="Z31"/>
  <c r="AA31" s="1"/>
</calcChain>
</file>

<file path=xl/sharedStrings.xml><?xml version="1.0" encoding="utf-8"?>
<sst xmlns="http://schemas.openxmlformats.org/spreadsheetml/2006/main" count="182" uniqueCount="61">
  <si>
    <t>ESTE</t>
  </si>
  <si>
    <t>NORTE</t>
  </si>
  <si>
    <t>RUMBO</t>
  </si>
  <si>
    <t>GRADOS</t>
  </si>
  <si>
    <t>MINUTOS</t>
  </si>
  <si>
    <t>SEGUNDOS</t>
  </si>
  <si>
    <t>ALFA</t>
  </si>
  <si>
    <t>DISTANCIA</t>
  </si>
  <si>
    <t>Nº</t>
  </si>
  <si>
    <t>NE</t>
  </si>
  <si>
    <t>SE</t>
  </si>
  <si>
    <t>NO</t>
  </si>
  <si>
    <t>SO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</si>
  <si>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</si>
  <si>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</si>
  <si>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</si>
  <si>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</si>
  <si>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</si>
  <si>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</si>
  <si>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</si>
  <si>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</si>
  <si>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</si>
  <si>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</si>
  <si>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</si>
  <si>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</si>
  <si>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</si>
  <si>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</si>
  <si>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</si>
  <si>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</si>
  <si>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</si>
  <si>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</si>
  <si>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</si>
  <si>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</si>
  <si>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</si>
  <si>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</si>
  <si>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</si>
  <si>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</si>
  <si>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EN RADIANES</t>
  </si>
  <si>
    <t>PUNTO DE LLEGADA</t>
  </si>
  <si>
    <t>ORIENTACION</t>
  </si>
  <si>
    <t>DEL RUMBO</t>
  </si>
  <si>
    <t>GIRO DEL</t>
  </si>
  <si>
    <t>LUIS MANUEL OVIEDO CHIRINO: 0424.615.56.53</t>
  </si>
  <si>
    <t>EN GRADOS</t>
  </si>
  <si>
    <t xml:space="preserve">RUMBO </t>
  </si>
  <si>
    <t>ANGULO OPUESTO A DELTA  NORTE</t>
  </si>
  <si>
    <t>BETA</t>
  </si>
  <si>
    <t>ANGULO OPUESTO A DELTA ESTE</t>
  </si>
  <si>
    <t>AZIMUT</t>
  </si>
  <si>
    <t>CUADRANTE</t>
  </si>
  <si>
    <t>I</t>
  </si>
  <si>
    <t>II</t>
  </si>
  <si>
    <t>III</t>
  </si>
  <si>
    <t>IV</t>
  </si>
  <si>
    <t>RUMBO EXPRESADO EN:</t>
  </si>
  <si>
    <t>DELTA</t>
  </si>
  <si>
    <t>CALCULO DE AZIMUT Y COORDENADAS A PARTIR DE RUMBO Y DISTANCIA</t>
  </si>
  <si>
    <t>PUNTO DE PARTIDA</t>
  </si>
  <si>
    <t>VERIFICAR QUE SE CUMPLA QUE EL RUMBO SEA MENOR O IGUAL A 90º, Y DE NO SER ASI, ENTONCES CAMBIAR LA ORIENTACION DADA POR LA ORIENTACIÓN QUE REALMENTE CORRESPONDA.</t>
  </si>
  <si>
    <t>CALCULO DE AZIMUT Y COORDENADAS DE UN PUNTO DE LLEGADA PARTIENDO DE UN PUNTO BASE DE COODENADAS CONOCIDAS A SECUENCIA DE PUNTOS, DEL PUNTO DE LLEGADA PARTIENDO DE UN PUNTO CONOCIDO OBSERVADO DE LLEGADA</t>
  </si>
  <si>
    <t>SIENDO CONOCIDAS LAS COORDENADAS DEL VERTICE DE ARRANQUE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</si>
</sst>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h]:mm:ss.00"/>
    <numFmt numFmtId="166" formatCode="#,##0.0000"/>
    <numFmt numFmtId="167" formatCode="#,##0.000000"/>
    <numFmt numFmtId="168" formatCode="dd/mm/yyyy;@"/>
    <numFmt numFmtId="169" formatCode="_ * #,##0.0000_ ;_ * \-#,##0.0000_ ;_ * &quot;-&quot;??_ ;_ @_ "/>
  </numFmts>
  <fonts count="10">
    <font>
      <sz val="11"/>
      <color theme="1"/>
      <name val="Calibri"/>
      <family val="2"/>
      <scheme val="minor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6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168" fontId="1" fillId="0" borderId="0" xfId="0" applyNumberFormat="1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left" vertical="center"/>
      <protection hidden="1"/>
    </xf>
    <xf numFmtId="167" fontId="1" fillId="0" borderId="0" xfId="0" applyNumberFormat="1" applyFont="1" applyFill="1" applyAlignment="1" applyProtection="1">
      <alignment horizontal="center" vertical="center"/>
      <protection hidden="1"/>
    </xf>
    <xf numFmtId="166" fontId="1" fillId="0" borderId="0" xfId="0" applyNumberFormat="1" applyFont="1" applyFill="1" applyAlignment="1" applyProtection="1">
      <alignment horizontal="left" vertical="center"/>
      <protection hidden="1"/>
    </xf>
    <xf numFmtId="166" fontId="1" fillId="0" borderId="0" xfId="0" applyNumberFormat="1" applyFont="1" applyFill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2" fillId="0" borderId="1" xfId="0" applyNumberFormat="1" applyFont="1" applyFill="1" applyBorder="1" applyAlignment="1" applyProtection="1">
      <alignment horizontal="center" vertical="center"/>
      <protection hidden="1"/>
    </xf>
    <xf numFmtId="166" fontId="3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4" fontId="4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hidden="1"/>
    </xf>
    <xf numFmtId="165" fontId="2" fillId="0" borderId="1" xfId="0" applyNumberFormat="1" applyFont="1" applyFill="1" applyBorder="1" applyAlignment="1" applyProtection="1">
      <alignment horizontal="right" vertical="center"/>
      <protection hidden="1"/>
    </xf>
    <xf numFmtId="167" fontId="2" fillId="0" borderId="1" xfId="0" applyNumberFormat="1" applyFont="1" applyFill="1" applyBorder="1" applyAlignment="1" applyProtection="1">
      <alignment horizontal="right" vertical="center"/>
      <protection hidden="1"/>
    </xf>
    <xf numFmtId="166" fontId="2" fillId="0" borderId="1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Alignment="1" applyProtection="1">
      <alignment vertical="center"/>
      <protection hidden="1"/>
    </xf>
    <xf numFmtId="4" fontId="2" fillId="0" borderId="0" xfId="0" applyNumberFormat="1" applyFont="1" applyFill="1" applyAlignment="1" applyProtection="1">
      <alignment horizontal="center" vertical="center"/>
      <protection hidden="1"/>
    </xf>
    <xf numFmtId="167" fontId="2" fillId="0" borderId="0" xfId="0" applyNumberFormat="1" applyFont="1" applyFill="1" applyAlignment="1" applyProtection="1">
      <alignment horizontal="center" vertical="center"/>
      <protection hidden="1"/>
    </xf>
    <xf numFmtId="166" fontId="2" fillId="0" borderId="0" xfId="0" applyNumberFormat="1" applyFont="1" applyFill="1" applyAlignment="1" applyProtection="1">
      <alignment horizontal="center" vertical="center"/>
      <protection hidden="1"/>
    </xf>
    <xf numFmtId="169" fontId="1" fillId="0" borderId="0" xfId="1" applyNumberFormat="1" applyFont="1" applyFill="1" applyAlignment="1" applyProtection="1">
      <alignment horizontal="center" vertical="center"/>
      <protection hidden="1"/>
    </xf>
    <xf numFmtId="169" fontId="2" fillId="0" borderId="1" xfId="1" applyNumberFormat="1" applyFont="1" applyFill="1" applyBorder="1" applyAlignment="1" applyProtection="1">
      <alignment horizontal="right" vertical="center"/>
      <protection locked="0"/>
    </xf>
    <xf numFmtId="169" fontId="2" fillId="0" borderId="1" xfId="1" applyNumberFormat="1" applyFont="1" applyFill="1" applyBorder="1" applyAlignment="1" applyProtection="1">
      <alignment horizontal="center" vertical="center"/>
      <protection locked="0"/>
    </xf>
    <xf numFmtId="169" fontId="2" fillId="0" borderId="0" xfId="1" applyNumberFormat="1" applyFont="1" applyFill="1" applyAlignment="1" applyProtection="1">
      <alignment horizontal="center" vertical="center"/>
      <protection hidden="1"/>
    </xf>
    <xf numFmtId="167" fontId="4" fillId="0" borderId="1" xfId="0" applyNumberFormat="1" applyFont="1" applyFill="1" applyBorder="1" applyAlignment="1" applyProtection="1">
      <alignment horizontal="center" vertical="center"/>
      <protection hidden="1"/>
    </xf>
    <xf numFmtId="167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5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16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/>
      <protection hidden="1"/>
    </xf>
    <xf numFmtId="169" fontId="5" fillId="0" borderId="5" xfId="1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topLeftCell="A2" workbookViewId="0">
      <selection activeCell="I8" sqref="I8"/>
    </sheetView>
  </sheetViews>
  <sheetFormatPr baseColWidth="10" defaultRowHeight="20.100000000000001" customHeight="1"/>
  <cols>
    <col min="1" max="1" width="5.28515625" style="16" customWidth="1"/>
    <col min="2" max="2" width="13.7109375" style="25" customWidth="1"/>
    <col min="3" max="3" width="15.7109375" style="25" customWidth="1"/>
    <col min="4" max="4" width="9.7109375" style="16" customWidth="1"/>
    <col min="5" max="8" width="11.42578125" style="16" hidden="1" customWidth="1"/>
    <col min="9" max="10" width="9.7109375" style="16" customWidth="1"/>
    <col min="11" max="11" width="9.7109375" style="26" customWidth="1"/>
    <col min="12" max="12" width="11.140625" style="32" customWidth="1"/>
    <col min="13" max="13" width="11.7109375" style="16" hidden="1" customWidth="1"/>
    <col min="14" max="14" width="11.7109375" style="16" customWidth="1"/>
    <col min="15" max="17" width="11.42578125" style="27" hidden="1" customWidth="1"/>
    <col min="18" max="18" width="12.85546875" style="27" hidden="1" customWidth="1"/>
    <col min="19" max="22" width="11.42578125" style="27" hidden="1" customWidth="1"/>
    <col min="23" max="23" width="11.42578125" style="27" customWidth="1"/>
    <col min="24" max="25" width="13.7109375" style="28" hidden="1" customWidth="1"/>
    <col min="26" max="26" width="13.7109375" style="25" hidden="1" customWidth="1"/>
    <col min="27" max="27" width="13.7109375" style="25" customWidth="1"/>
    <col min="28" max="28" width="13.7109375" style="25" hidden="1" customWidth="1"/>
    <col min="29" max="29" width="15.7109375" style="25" customWidth="1"/>
    <col min="30" max="16384" width="11.42578125" style="1"/>
  </cols>
  <sheetData>
    <row r="1" spans="1:31" s="4" customFormat="1" ht="15" hidden="1" customHeight="1">
      <c r="A1" s="2"/>
      <c r="B1" s="3">
        <v>40608</v>
      </c>
      <c r="C1" s="3">
        <f ca="1">TODAY()</f>
        <v>40635</v>
      </c>
      <c r="D1" s="2">
        <f ca="1">C1-B1</f>
        <v>27</v>
      </c>
      <c r="E1" s="2"/>
      <c r="F1" s="2"/>
      <c r="G1" s="2"/>
      <c r="H1" s="2"/>
      <c r="J1" s="2">
        <f ca="1">IF(D1&lt;=360,1,0)</f>
        <v>1</v>
      </c>
      <c r="K1" s="5" t="s">
        <v>42</v>
      </c>
      <c r="L1" s="29"/>
      <c r="N1" s="5"/>
      <c r="O1" s="6"/>
      <c r="P1" s="6"/>
      <c r="Q1" s="6"/>
      <c r="R1" s="6"/>
      <c r="S1" s="6"/>
      <c r="T1" s="6"/>
      <c r="U1" s="6"/>
      <c r="V1" s="6"/>
      <c r="W1" s="6"/>
      <c r="X1" s="7"/>
      <c r="Y1" s="7"/>
      <c r="Z1" s="8"/>
      <c r="AA1" s="8"/>
      <c r="AB1" s="8"/>
      <c r="AC1" s="8"/>
    </row>
    <row r="2" spans="1:31" ht="9" customHeight="1">
      <c r="A2" s="36" t="s">
        <v>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31" ht="9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31" ht="18" customHeight="1">
      <c r="A4" s="36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E4" s="1" t="s">
        <v>59</v>
      </c>
    </row>
    <row r="5" spans="1:31" ht="12.9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31" ht="18.95" customHeight="1">
      <c r="A6" s="48" t="s">
        <v>8</v>
      </c>
      <c r="B6" s="38" t="s">
        <v>57</v>
      </c>
      <c r="C6" s="38"/>
      <c r="D6" s="9" t="s">
        <v>39</v>
      </c>
      <c r="E6" s="10" t="s">
        <v>50</v>
      </c>
      <c r="F6" s="10" t="s">
        <v>51</v>
      </c>
      <c r="G6" s="10" t="s">
        <v>52</v>
      </c>
      <c r="H6" s="10" t="s">
        <v>53</v>
      </c>
      <c r="I6" s="40" t="s">
        <v>54</v>
      </c>
      <c r="J6" s="40"/>
      <c r="K6" s="40"/>
      <c r="L6" s="46" t="s">
        <v>7</v>
      </c>
      <c r="M6" s="11" t="s">
        <v>41</v>
      </c>
      <c r="N6" s="42" t="s">
        <v>2</v>
      </c>
      <c r="O6" s="33" t="s">
        <v>2</v>
      </c>
      <c r="P6" s="33" t="s">
        <v>6</v>
      </c>
      <c r="Q6" s="33" t="s">
        <v>46</v>
      </c>
      <c r="R6" s="33" t="s">
        <v>44</v>
      </c>
      <c r="S6" s="33" t="s">
        <v>6</v>
      </c>
      <c r="T6" s="33" t="s">
        <v>46</v>
      </c>
      <c r="U6" s="33" t="s">
        <v>48</v>
      </c>
      <c r="V6" s="33" t="s">
        <v>48</v>
      </c>
      <c r="W6" s="44" t="s">
        <v>48</v>
      </c>
      <c r="X6" s="12" t="s">
        <v>55</v>
      </c>
      <c r="Y6" s="12" t="s">
        <v>55</v>
      </c>
      <c r="Z6" s="39" t="s">
        <v>38</v>
      </c>
      <c r="AA6" s="39"/>
      <c r="AB6" s="39"/>
      <c r="AC6" s="39"/>
    </row>
    <row r="7" spans="1:31" s="16" customFormat="1" ht="18.95" customHeight="1">
      <c r="A7" s="49"/>
      <c r="B7" s="13" t="s">
        <v>0</v>
      </c>
      <c r="C7" s="13" t="s">
        <v>1</v>
      </c>
      <c r="D7" s="9" t="s">
        <v>40</v>
      </c>
      <c r="E7" s="14" t="s">
        <v>49</v>
      </c>
      <c r="F7" s="14" t="s">
        <v>49</v>
      </c>
      <c r="G7" s="14" t="s">
        <v>49</v>
      </c>
      <c r="H7" s="14" t="s">
        <v>49</v>
      </c>
      <c r="I7" s="14" t="s">
        <v>3</v>
      </c>
      <c r="J7" s="14" t="s">
        <v>4</v>
      </c>
      <c r="K7" s="15" t="s">
        <v>5</v>
      </c>
      <c r="L7" s="47"/>
      <c r="M7" s="11" t="s">
        <v>2</v>
      </c>
      <c r="N7" s="43"/>
      <c r="O7" s="33" t="s">
        <v>43</v>
      </c>
      <c r="P7" s="34" t="s">
        <v>45</v>
      </c>
      <c r="Q7" s="34" t="s">
        <v>47</v>
      </c>
      <c r="R7" s="33" t="s">
        <v>37</v>
      </c>
      <c r="S7" s="34" t="s">
        <v>37</v>
      </c>
      <c r="T7" s="34" t="s">
        <v>37</v>
      </c>
      <c r="U7" s="34" t="s">
        <v>37</v>
      </c>
      <c r="V7" s="34" t="s">
        <v>43</v>
      </c>
      <c r="W7" s="45"/>
      <c r="X7" s="12" t="s">
        <v>0</v>
      </c>
      <c r="Y7" s="12" t="s">
        <v>1</v>
      </c>
      <c r="Z7" s="12" t="s">
        <v>0</v>
      </c>
      <c r="AA7" s="12" t="s">
        <v>0</v>
      </c>
      <c r="AB7" s="12" t="s">
        <v>1</v>
      </c>
      <c r="AC7" s="12" t="s">
        <v>1</v>
      </c>
    </row>
    <row r="8" spans="1:31" ht="18" customHeight="1">
      <c r="A8" s="17" t="s">
        <v>13</v>
      </c>
      <c r="B8" s="18">
        <v>879.44</v>
      </c>
      <c r="C8" s="18">
        <v>985.53</v>
      </c>
      <c r="D8" s="17" t="s">
        <v>9</v>
      </c>
      <c r="E8" s="19" t="s">
        <v>9</v>
      </c>
      <c r="F8" s="19" t="s">
        <v>10</v>
      </c>
      <c r="G8" s="19" t="s">
        <v>12</v>
      </c>
      <c r="H8" s="19" t="s">
        <v>11</v>
      </c>
      <c r="I8" s="17">
        <v>79</v>
      </c>
      <c r="J8" s="17">
        <v>3</v>
      </c>
      <c r="K8" s="20">
        <v>45</v>
      </c>
      <c r="L8" s="30">
        <v>66.09</v>
      </c>
      <c r="M8" s="21">
        <f ca="1">IF($J$1=1,(I8+J8/60+K8/3600)/24,"")</f>
        <v>3.2942708333333335</v>
      </c>
      <c r="N8" s="22">
        <f ca="1">IF(L8&gt;0,M8,"")</f>
        <v>3.2942708333333335</v>
      </c>
      <c r="O8" s="23">
        <f>I8+J8/60+K8/3600</f>
        <v>79.0625</v>
      </c>
      <c r="P8" s="23">
        <f>90-O8</f>
        <v>10.9375</v>
      </c>
      <c r="Q8" s="23">
        <f>90-P8</f>
        <v>79.0625</v>
      </c>
      <c r="R8" s="23">
        <f>RADIANS(O8)</f>
        <v>1.3799009398580169</v>
      </c>
      <c r="S8" s="23">
        <f>RADIANS(P8)</f>
        <v>0.1908953869368798</v>
      </c>
      <c r="T8" s="23">
        <f>RADIANS(Q8)</f>
        <v>1.3799009398580169</v>
      </c>
      <c r="U8" s="23">
        <f t="shared" ref="U8:U31" si="0">IF(D8=E8,R8,IF(D8=F8,PI()-R8,IF(D8=G8,PI()+R8,2*PI()-R8)))</f>
        <v>1.3799009398580169</v>
      </c>
      <c r="V8" s="23">
        <f>DEGREES(U8)</f>
        <v>79.0625</v>
      </c>
      <c r="W8" s="22">
        <f t="shared" ref="W8:W31" ca="1" si="1">IF(L8&gt;0,IF($J$1=1,IF((B8+C8)&gt;0,V8/24,""),""),"")</f>
        <v>3.2942708333333335</v>
      </c>
      <c r="X8" s="12">
        <f t="shared" ref="X8:X31" si="2">L8*COS(S8)</f>
        <v>64.889457947255153</v>
      </c>
      <c r="Y8" s="12">
        <f t="shared" ref="Y8:Y31" si="3">L8*SIN(S8)</f>
        <v>12.539790560906756</v>
      </c>
      <c r="Z8" s="24">
        <f t="shared" ref="Z8:Z31" si="4">IF(D8=E8,B8+X8,IF(D8=F8,B8+X8,IF(D8=G8,B8-X8,B8-X8)))</f>
        <v>944.32945794725515</v>
      </c>
      <c r="AA8" s="24">
        <f t="shared" ref="AA8:AA31" ca="1" si="5">IF($J$1=1,IF(L8&gt;0,Z8,""),"")</f>
        <v>944.32945794725515</v>
      </c>
      <c r="AB8" s="24">
        <f t="shared" ref="AB8:AB31" si="6">IF(D8=E8,C8+Y8,IF(D8=F8,C8-Y8,IF(D8=G8,C8-Y8,C8+Y8)))</f>
        <v>998.06979056090677</v>
      </c>
      <c r="AC8" s="24">
        <f t="shared" ref="AC8:AC31" ca="1" si="7">IF($J$1=1,IF(L8&gt;0,AB8,""),"")</f>
        <v>998.06979056090677</v>
      </c>
    </row>
    <row r="9" spans="1:31" ht="18" customHeight="1">
      <c r="A9" s="17" t="s">
        <v>14</v>
      </c>
      <c r="B9" s="24">
        <f t="shared" ref="B9:B31" ca="1" si="8">AA8</f>
        <v>944.32945794725515</v>
      </c>
      <c r="C9" s="24">
        <f ca="1">AC8</f>
        <v>998.06979056090677</v>
      </c>
      <c r="D9" s="17" t="s">
        <v>9</v>
      </c>
      <c r="E9" s="19" t="s">
        <v>9</v>
      </c>
      <c r="F9" s="19" t="s">
        <v>10</v>
      </c>
      <c r="G9" s="19" t="s">
        <v>12</v>
      </c>
      <c r="H9" s="19" t="s">
        <v>11</v>
      </c>
      <c r="I9" s="17">
        <v>77</v>
      </c>
      <c r="J9" s="17">
        <v>24</v>
      </c>
      <c r="K9" s="20">
        <v>26</v>
      </c>
      <c r="L9" s="30">
        <v>85.59</v>
      </c>
      <c r="M9" s="21">
        <f t="shared" ref="M9:M31" ca="1" si="9">IF($J$1=1,IF((B9+C9)&gt;0,(I9+J9/60+K9/3600)/24,0),"")</f>
        <v>3.2253009259259264</v>
      </c>
      <c r="N9" s="22">
        <f ca="1">IF(L9&gt;0,M9,"")</f>
        <v>3.2253009259259264</v>
      </c>
      <c r="O9" s="23">
        <f t="shared" ref="O9:O31" si="10">I9+J9/60+K9/3600</f>
        <v>77.407222222222231</v>
      </c>
      <c r="P9" s="23">
        <f t="shared" ref="P9:Q31" si="11">90-O9</f>
        <v>12.592777777777769</v>
      </c>
      <c r="Q9" s="23">
        <f t="shared" si="11"/>
        <v>77.407222222222231</v>
      </c>
      <c r="R9" s="23">
        <f t="shared" ref="R9:R31" si="12">RADIANS(O9)</f>
        <v>1.3510108926006996</v>
      </c>
      <c r="S9" s="23">
        <f t="shared" ref="S9:S31" si="13">RADIANS(P9)</f>
        <v>0.21978543419419688</v>
      </c>
      <c r="T9" s="23">
        <f t="shared" ref="T9:T31" si="14">RADIANS(Q9)</f>
        <v>1.3510108926006996</v>
      </c>
      <c r="U9" s="23">
        <f t="shared" si="0"/>
        <v>1.3510108926006996</v>
      </c>
      <c r="V9" s="23">
        <f t="shared" ref="V9:V31" si="15">DEGREES(U9)</f>
        <v>77.407222222222231</v>
      </c>
      <c r="W9" s="22">
        <f t="shared" ca="1" si="1"/>
        <v>3.2253009259259264</v>
      </c>
      <c r="X9" s="12">
        <f t="shared" si="2"/>
        <v>83.531068484237622</v>
      </c>
      <c r="Y9" s="12">
        <f t="shared" si="3"/>
        <v>18.660350958157355</v>
      </c>
      <c r="Z9" s="24">
        <f t="shared" ca="1" si="4"/>
        <v>1027.8605264314929</v>
      </c>
      <c r="AA9" s="24">
        <f t="shared" ca="1" si="5"/>
        <v>1027.8605264314929</v>
      </c>
      <c r="AB9" s="24">
        <f t="shared" ca="1" si="6"/>
        <v>1016.7301415190641</v>
      </c>
      <c r="AC9" s="24">
        <f t="shared" ca="1" si="7"/>
        <v>1016.7301415190641</v>
      </c>
    </row>
    <row r="10" spans="1:31" ht="18" customHeight="1">
      <c r="A10" s="17" t="s">
        <v>15</v>
      </c>
      <c r="B10" s="24">
        <f t="shared" ca="1" si="8"/>
        <v>1027.8605264314929</v>
      </c>
      <c r="C10" s="24">
        <f t="shared" ref="C10:C31" ca="1" si="16">AC9</f>
        <v>1016.7301415190641</v>
      </c>
      <c r="D10" s="17" t="s">
        <v>10</v>
      </c>
      <c r="E10" s="19" t="s">
        <v>9</v>
      </c>
      <c r="F10" s="19" t="s">
        <v>10</v>
      </c>
      <c r="G10" s="19" t="s">
        <v>12</v>
      </c>
      <c r="H10" s="19" t="s">
        <v>11</v>
      </c>
      <c r="I10" s="17">
        <v>12</v>
      </c>
      <c r="J10" s="17">
        <v>26</v>
      </c>
      <c r="K10" s="20">
        <v>24</v>
      </c>
      <c r="L10" s="30">
        <v>74.37</v>
      </c>
      <c r="M10" s="21">
        <f t="shared" ca="1" si="9"/>
        <v>0.51833333333333331</v>
      </c>
      <c r="N10" s="22">
        <f t="shared" ref="N10:N31" ca="1" si="17">IF(L10&gt;0,M10,"")</f>
        <v>0.51833333333333331</v>
      </c>
      <c r="O10" s="23">
        <f t="shared" si="10"/>
        <v>12.44</v>
      </c>
      <c r="P10" s="23">
        <f t="shared" si="11"/>
        <v>77.56</v>
      </c>
      <c r="Q10" s="23">
        <f t="shared" si="11"/>
        <v>12.439999999999998</v>
      </c>
      <c r="R10" s="23">
        <f t="shared" si="12"/>
        <v>0.21711895894809458</v>
      </c>
      <c r="S10" s="23">
        <f t="shared" si="13"/>
        <v>1.3536773678468019</v>
      </c>
      <c r="T10" s="23">
        <f t="shared" si="14"/>
        <v>0.21711895894809455</v>
      </c>
      <c r="U10" s="23">
        <f t="shared" si="0"/>
        <v>2.9244736946416987</v>
      </c>
      <c r="V10" s="23">
        <f t="shared" si="15"/>
        <v>167.56</v>
      </c>
      <c r="W10" s="22">
        <f t="shared" ca="1" si="1"/>
        <v>6.9816666666666665</v>
      </c>
      <c r="X10" s="12">
        <f t="shared" si="2"/>
        <v>16.020571263541953</v>
      </c>
      <c r="Y10" s="12">
        <f t="shared" si="3"/>
        <v>72.623950569972266</v>
      </c>
      <c r="Z10" s="24">
        <f t="shared" ca="1" si="4"/>
        <v>1043.8810976950349</v>
      </c>
      <c r="AA10" s="24">
        <f t="shared" ca="1" si="5"/>
        <v>1043.8810976950349</v>
      </c>
      <c r="AB10" s="24">
        <f t="shared" ca="1" si="6"/>
        <v>944.1061909490918</v>
      </c>
      <c r="AC10" s="24">
        <f t="shared" ca="1" si="7"/>
        <v>944.1061909490918</v>
      </c>
    </row>
    <row r="11" spans="1:31" ht="18" customHeight="1">
      <c r="A11" s="17" t="s">
        <v>16</v>
      </c>
      <c r="B11" s="24">
        <f t="shared" ca="1" si="8"/>
        <v>1043.8810976950349</v>
      </c>
      <c r="C11" s="24">
        <f t="shared" ca="1" si="16"/>
        <v>944.1061909490918</v>
      </c>
      <c r="D11" s="17" t="s">
        <v>12</v>
      </c>
      <c r="E11" s="19" t="s">
        <v>9</v>
      </c>
      <c r="F11" s="19" t="s">
        <v>10</v>
      </c>
      <c r="G11" s="19" t="s">
        <v>12</v>
      </c>
      <c r="H11" s="19" t="s">
        <v>11</v>
      </c>
      <c r="I11" s="17">
        <v>81</v>
      </c>
      <c r="J11" s="17">
        <v>17</v>
      </c>
      <c r="K11" s="20">
        <v>18</v>
      </c>
      <c r="L11" s="30">
        <v>22.5</v>
      </c>
      <c r="M11" s="21">
        <f t="shared" ca="1" si="9"/>
        <v>3.3870138888888888</v>
      </c>
      <c r="N11" s="22">
        <f t="shared" ca="1" si="17"/>
        <v>3.3870138888888888</v>
      </c>
      <c r="O11" s="23">
        <f t="shared" si="10"/>
        <v>81.288333333333327</v>
      </c>
      <c r="P11" s="23">
        <f t="shared" si="11"/>
        <v>8.7116666666666731</v>
      </c>
      <c r="Q11" s="23">
        <f t="shared" si="11"/>
        <v>81.288333333333327</v>
      </c>
      <c r="R11" s="23">
        <f t="shared" si="12"/>
        <v>1.4187490601253239</v>
      </c>
      <c r="S11" s="23">
        <f t="shared" si="13"/>
        <v>0.1520472666695728</v>
      </c>
      <c r="T11" s="23">
        <f t="shared" si="14"/>
        <v>1.4187490601253239</v>
      </c>
      <c r="U11" s="23">
        <f t="shared" si="0"/>
        <v>4.5603417137151165</v>
      </c>
      <c r="V11" s="23">
        <f t="shared" si="15"/>
        <v>261.2883333333333</v>
      </c>
      <c r="W11" s="22">
        <f t="shared" ca="1" si="1"/>
        <v>10.887013888888887</v>
      </c>
      <c r="X11" s="12">
        <f t="shared" si="2"/>
        <v>22.240418992294291</v>
      </c>
      <c r="Y11" s="12">
        <f t="shared" si="3"/>
        <v>3.4078971591283924</v>
      </c>
      <c r="Z11" s="24">
        <f t="shared" ca="1" si="4"/>
        <v>1021.6406787027406</v>
      </c>
      <c r="AA11" s="24">
        <f t="shared" ca="1" si="5"/>
        <v>1021.6406787027406</v>
      </c>
      <c r="AB11" s="24">
        <f t="shared" ca="1" si="6"/>
        <v>940.69829378996337</v>
      </c>
      <c r="AC11" s="24">
        <f t="shared" ca="1" si="7"/>
        <v>940.69829378996337</v>
      </c>
    </row>
    <row r="12" spans="1:31" ht="18" customHeight="1">
      <c r="A12" s="17" t="s">
        <v>17</v>
      </c>
      <c r="B12" s="24">
        <f t="shared" ca="1" si="8"/>
        <v>1021.6406787027406</v>
      </c>
      <c r="C12" s="24">
        <f t="shared" ca="1" si="16"/>
        <v>940.69829378996337</v>
      </c>
      <c r="D12" s="17" t="s">
        <v>12</v>
      </c>
      <c r="E12" s="19" t="s">
        <v>9</v>
      </c>
      <c r="F12" s="19" t="s">
        <v>10</v>
      </c>
      <c r="G12" s="19" t="s">
        <v>12</v>
      </c>
      <c r="H12" s="19" t="s">
        <v>11</v>
      </c>
      <c r="I12" s="17">
        <v>76</v>
      </c>
      <c r="J12" s="17">
        <v>24</v>
      </c>
      <c r="K12" s="20">
        <v>23</v>
      </c>
      <c r="L12" s="30">
        <v>21.65</v>
      </c>
      <c r="M12" s="21">
        <f t="shared" ca="1" si="9"/>
        <v>3.1835995370370376</v>
      </c>
      <c r="N12" s="22">
        <f t="shared" ca="1" si="17"/>
        <v>3.1835995370370376</v>
      </c>
      <c r="O12" s="23">
        <f t="shared" si="10"/>
        <v>76.406388888888898</v>
      </c>
      <c r="P12" s="23">
        <f t="shared" si="11"/>
        <v>13.593611111111102</v>
      </c>
      <c r="Q12" s="23">
        <f t="shared" si="11"/>
        <v>76.406388888888898</v>
      </c>
      <c r="R12" s="23">
        <f t="shared" si="12"/>
        <v>1.3335430556703232</v>
      </c>
      <c r="S12" s="23">
        <f t="shared" si="13"/>
        <v>0.23725327112457345</v>
      </c>
      <c r="T12" s="23">
        <f t="shared" si="14"/>
        <v>1.3335430556703232</v>
      </c>
      <c r="U12" s="23">
        <f t="shared" si="0"/>
        <v>4.4751357092601163</v>
      </c>
      <c r="V12" s="23">
        <f t="shared" si="15"/>
        <v>256.4063888888889</v>
      </c>
      <c r="W12" s="22">
        <f t="shared" ca="1" si="1"/>
        <v>10.683599537037038</v>
      </c>
      <c r="X12" s="12">
        <f t="shared" si="2"/>
        <v>21.043523195266797</v>
      </c>
      <c r="Y12" s="12">
        <f t="shared" si="3"/>
        <v>5.0884802770835407</v>
      </c>
      <c r="Z12" s="24">
        <f t="shared" ca="1" si="4"/>
        <v>1000.5971555074739</v>
      </c>
      <c r="AA12" s="24">
        <f t="shared" ca="1" si="5"/>
        <v>1000.5971555074739</v>
      </c>
      <c r="AB12" s="24">
        <f t="shared" ca="1" si="6"/>
        <v>935.60981351287978</v>
      </c>
      <c r="AC12" s="24">
        <f t="shared" ca="1" si="7"/>
        <v>935.60981351287978</v>
      </c>
    </row>
    <row r="13" spans="1:31" ht="18" customHeight="1">
      <c r="A13" s="17" t="s">
        <v>18</v>
      </c>
      <c r="B13" s="24">
        <f t="shared" ca="1" si="8"/>
        <v>1000.5971555074739</v>
      </c>
      <c r="C13" s="24">
        <f t="shared" ca="1" si="16"/>
        <v>935.60981351287978</v>
      </c>
      <c r="D13" s="17" t="s">
        <v>11</v>
      </c>
      <c r="E13" s="19" t="s">
        <v>9</v>
      </c>
      <c r="F13" s="19" t="s">
        <v>10</v>
      </c>
      <c r="G13" s="19" t="s">
        <v>12</v>
      </c>
      <c r="H13" s="19" t="s">
        <v>11</v>
      </c>
      <c r="I13" s="17">
        <v>14</v>
      </c>
      <c r="J13" s="17">
        <v>58</v>
      </c>
      <c r="K13" s="20">
        <v>59</v>
      </c>
      <c r="L13" s="30">
        <v>5.72</v>
      </c>
      <c r="M13" s="21">
        <f t="shared" ca="1" si="9"/>
        <v>0.62429398148148152</v>
      </c>
      <c r="N13" s="22">
        <f t="shared" ca="1" si="17"/>
        <v>0.62429398148148152</v>
      </c>
      <c r="O13" s="23">
        <f t="shared" si="10"/>
        <v>14.983055555555556</v>
      </c>
      <c r="P13" s="23">
        <f t="shared" si="11"/>
        <v>75.016944444444448</v>
      </c>
      <c r="Q13" s="23">
        <f t="shared" si="11"/>
        <v>14.983055555555552</v>
      </c>
      <c r="R13" s="23">
        <f t="shared" si="12"/>
        <v>0.2615036514536726</v>
      </c>
      <c r="S13" s="23">
        <f t="shared" si="13"/>
        <v>1.309292675341224</v>
      </c>
      <c r="T13" s="23">
        <f t="shared" si="14"/>
        <v>0.26150365145367255</v>
      </c>
      <c r="U13" s="23">
        <f t="shared" si="0"/>
        <v>6.0216816557259136</v>
      </c>
      <c r="V13" s="23">
        <f t="shared" si="15"/>
        <v>345.01694444444445</v>
      </c>
      <c r="W13" s="22">
        <f t="shared" ca="1" si="1"/>
        <v>14.375706018518519</v>
      </c>
      <c r="X13" s="12">
        <f t="shared" si="2"/>
        <v>1.4788109016518631</v>
      </c>
      <c r="Y13" s="12">
        <f t="shared" si="3"/>
        <v>5.5255333061303329</v>
      </c>
      <c r="Z13" s="24">
        <f t="shared" ca="1" si="4"/>
        <v>999.11834460582202</v>
      </c>
      <c r="AA13" s="24">
        <f t="shared" ca="1" si="5"/>
        <v>999.11834460582202</v>
      </c>
      <c r="AB13" s="24">
        <f t="shared" ca="1" si="6"/>
        <v>941.13534681901012</v>
      </c>
      <c r="AC13" s="24">
        <f t="shared" ca="1" si="7"/>
        <v>941.13534681901012</v>
      </c>
    </row>
    <row r="14" spans="1:31" ht="18" customHeight="1">
      <c r="A14" s="17" t="s">
        <v>19</v>
      </c>
      <c r="B14" s="24">
        <f t="shared" ca="1" si="8"/>
        <v>999.11834460582202</v>
      </c>
      <c r="C14" s="24">
        <f t="shared" ca="1" si="16"/>
        <v>941.13534681901012</v>
      </c>
      <c r="D14" s="17" t="s">
        <v>12</v>
      </c>
      <c r="E14" s="19" t="s">
        <v>9</v>
      </c>
      <c r="F14" s="19" t="s">
        <v>10</v>
      </c>
      <c r="G14" s="19" t="s">
        <v>12</v>
      </c>
      <c r="H14" s="19" t="s">
        <v>11</v>
      </c>
      <c r="I14" s="17">
        <v>78</v>
      </c>
      <c r="J14" s="17">
        <v>57</v>
      </c>
      <c r="K14" s="20">
        <v>14</v>
      </c>
      <c r="L14" s="30">
        <v>110.28</v>
      </c>
      <c r="M14" s="21">
        <f t="shared" ca="1" si="9"/>
        <v>3.2897453703703707</v>
      </c>
      <c r="N14" s="22">
        <f t="shared" ca="1" si="17"/>
        <v>3.2897453703703707</v>
      </c>
      <c r="O14" s="23">
        <f t="shared" si="10"/>
        <v>78.953888888888898</v>
      </c>
      <c r="P14" s="23">
        <f t="shared" si="11"/>
        <v>11.046111111111102</v>
      </c>
      <c r="Q14" s="23">
        <f t="shared" si="11"/>
        <v>78.953888888888898</v>
      </c>
      <c r="R14" s="23">
        <f t="shared" si="12"/>
        <v>1.3780053183648786</v>
      </c>
      <c r="S14" s="23">
        <f t="shared" si="13"/>
        <v>0.19279100843001792</v>
      </c>
      <c r="T14" s="23">
        <f t="shared" si="14"/>
        <v>1.3780053183648786</v>
      </c>
      <c r="U14" s="23">
        <f t="shared" si="0"/>
        <v>4.5195979719546715</v>
      </c>
      <c r="V14" s="23">
        <f t="shared" si="15"/>
        <v>258.95388888888886</v>
      </c>
      <c r="W14" s="22">
        <f t="shared" ca="1" si="1"/>
        <v>10.789745370370369</v>
      </c>
      <c r="X14" s="12">
        <f t="shared" si="2"/>
        <v>108.23687599414075</v>
      </c>
      <c r="Y14" s="12">
        <f t="shared" si="3"/>
        <v>21.129530875743537</v>
      </c>
      <c r="Z14" s="24">
        <f t="shared" ca="1" si="4"/>
        <v>890.88146861168127</v>
      </c>
      <c r="AA14" s="24">
        <f t="shared" ca="1" si="5"/>
        <v>890.88146861168127</v>
      </c>
      <c r="AB14" s="24">
        <f t="shared" ca="1" si="6"/>
        <v>920.00581594326661</v>
      </c>
      <c r="AC14" s="24">
        <f t="shared" ca="1" si="7"/>
        <v>920.00581594326661</v>
      </c>
    </row>
    <row r="15" spans="1:31" ht="18" customHeight="1">
      <c r="A15" s="17" t="s">
        <v>20</v>
      </c>
      <c r="B15" s="24">
        <f t="shared" ca="1" si="8"/>
        <v>890.88146861168127</v>
      </c>
      <c r="C15" s="24">
        <f t="shared" ca="1" si="16"/>
        <v>920.00581594326661</v>
      </c>
      <c r="D15" s="17" t="s">
        <v>11</v>
      </c>
      <c r="E15" s="19" t="s">
        <v>9</v>
      </c>
      <c r="F15" s="19" t="s">
        <v>10</v>
      </c>
      <c r="G15" s="19" t="s">
        <v>12</v>
      </c>
      <c r="H15" s="19" t="s">
        <v>11</v>
      </c>
      <c r="I15" s="17">
        <v>9</v>
      </c>
      <c r="J15" s="17">
        <v>42</v>
      </c>
      <c r="K15" s="20">
        <v>33</v>
      </c>
      <c r="L15" s="30">
        <v>66.41</v>
      </c>
      <c r="M15" s="21">
        <f t="shared" ca="1" si="9"/>
        <v>0.40454861111111112</v>
      </c>
      <c r="N15" s="22">
        <f t="shared" ca="1" si="17"/>
        <v>0.40454861111111112</v>
      </c>
      <c r="O15" s="23">
        <f t="shared" si="10"/>
        <v>9.7091666666666665</v>
      </c>
      <c r="P15" s="23">
        <f t="shared" si="11"/>
        <v>80.290833333333339</v>
      </c>
      <c r="Q15" s="23">
        <f t="shared" si="11"/>
        <v>9.7091666666666612</v>
      </c>
      <c r="R15" s="23">
        <f t="shared" si="12"/>
        <v>0.1694569259582161</v>
      </c>
      <c r="S15" s="23">
        <f t="shared" si="13"/>
        <v>1.4013394008366806</v>
      </c>
      <c r="T15" s="23">
        <f t="shared" si="14"/>
        <v>0.16945692595821601</v>
      </c>
      <c r="U15" s="23">
        <f t="shared" si="0"/>
        <v>6.1137283812213701</v>
      </c>
      <c r="V15" s="23">
        <f t="shared" si="15"/>
        <v>350.29083333333335</v>
      </c>
      <c r="W15" s="22">
        <f t="shared" ca="1" si="1"/>
        <v>14.59545138888889</v>
      </c>
      <c r="X15" s="12">
        <f t="shared" si="2"/>
        <v>11.199852492614863</v>
      </c>
      <c r="Y15" s="12">
        <f t="shared" si="3"/>
        <v>65.458776372184559</v>
      </c>
      <c r="Z15" s="24">
        <f t="shared" ca="1" si="4"/>
        <v>879.68161611906646</v>
      </c>
      <c r="AA15" s="24">
        <f t="shared" ca="1" si="5"/>
        <v>879.68161611906646</v>
      </c>
      <c r="AB15" s="24">
        <f t="shared" ca="1" si="6"/>
        <v>985.46459231545123</v>
      </c>
      <c r="AC15" s="24">
        <f t="shared" ca="1" si="7"/>
        <v>985.46459231545123</v>
      </c>
    </row>
    <row r="16" spans="1:31" ht="18" customHeight="1">
      <c r="A16" s="17" t="s">
        <v>21</v>
      </c>
      <c r="B16" s="24">
        <f t="shared" ca="1" si="8"/>
        <v>879.68161611906646</v>
      </c>
      <c r="C16" s="24">
        <f t="shared" ca="1" si="16"/>
        <v>985.46459231545123</v>
      </c>
      <c r="D16" s="17" t="s">
        <v>11</v>
      </c>
      <c r="E16" s="19" t="s">
        <v>9</v>
      </c>
      <c r="F16" s="19" t="s">
        <v>10</v>
      </c>
      <c r="G16" s="19" t="s">
        <v>12</v>
      </c>
      <c r="H16" s="19" t="s">
        <v>11</v>
      </c>
      <c r="I16" s="17">
        <v>74</v>
      </c>
      <c r="J16" s="17">
        <v>51</v>
      </c>
      <c r="K16" s="20">
        <v>9.23</v>
      </c>
      <c r="L16" s="30">
        <v>0.25030000000000002</v>
      </c>
      <c r="M16" s="21">
        <f t="shared" ca="1" si="9"/>
        <v>3.1188568287037035</v>
      </c>
      <c r="N16" s="22">
        <f t="shared" ca="1" si="17"/>
        <v>3.1188568287037035</v>
      </c>
      <c r="O16" s="23">
        <f t="shared" si="10"/>
        <v>74.852563888888881</v>
      </c>
      <c r="P16" s="23">
        <f t="shared" si="11"/>
        <v>15.147436111111119</v>
      </c>
      <c r="Q16" s="23">
        <f t="shared" si="11"/>
        <v>74.852563888888881</v>
      </c>
      <c r="R16" s="23">
        <f t="shared" si="12"/>
        <v>1.306423693420522</v>
      </c>
      <c r="S16" s="23">
        <f t="shared" si="13"/>
        <v>0.26437263337437467</v>
      </c>
      <c r="T16" s="23">
        <f t="shared" si="14"/>
        <v>1.306423693420522</v>
      </c>
      <c r="U16" s="23">
        <f t="shared" si="0"/>
        <v>4.9767616137590647</v>
      </c>
      <c r="V16" s="23">
        <f t="shared" si="15"/>
        <v>285.14743611111112</v>
      </c>
      <c r="W16" s="22">
        <f t="shared" ca="1" si="1"/>
        <v>11.881143171296296</v>
      </c>
      <c r="X16" s="12">
        <f t="shared" si="2"/>
        <v>0.24160373300709817</v>
      </c>
      <c r="Y16" s="12">
        <f t="shared" si="3"/>
        <v>6.5404328580261697E-2</v>
      </c>
      <c r="Z16" s="24">
        <f t="shared" ca="1" si="4"/>
        <v>879.44001238605938</v>
      </c>
      <c r="AA16" s="24">
        <f t="shared" ca="1" si="5"/>
        <v>879.44001238605938</v>
      </c>
      <c r="AB16" s="24">
        <f t="shared" ca="1" si="6"/>
        <v>985.52999664403148</v>
      </c>
      <c r="AC16" s="24">
        <f t="shared" ca="1" si="7"/>
        <v>985.52999664403148</v>
      </c>
    </row>
    <row r="17" spans="1:29" ht="18" customHeight="1">
      <c r="A17" s="17" t="s">
        <v>22</v>
      </c>
      <c r="B17" s="24">
        <f t="shared" ca="1" si="8"/>
        <v>879.44001238605938</v>
      </c>
      <c r="C17" s="24">
        <f t="shared" ca="1" si="16"/>
        <v>985.52999664403148</v>
      </c>
      <c r="D17" s="17"/>
      <c r="E17" s="19" t="s">
        <v>9</v>
      </c>
      <c r="F17" s="19" t="s">
        <v>10</v>
      </c>
      <c r="G17" s="19" t="s">
        <v>12</v>
      </c>
      <c r="H17" s="19" t="s">
        <v>11</v>
      </c>
      <c r="I17" s="17"/>
      <c r="J17" s="17"/>
      <c r="K17" s="20"/>
      <c r="L17" s="31"/>
      <c r="M17" s="21">
        <f t="shared" ca="1" si="9"/>
        <v>0</v>
      </c>
      <c r="N17" s="22" t="str">
        <f t="shared" si="17"/>
        <v/>
      </c>
      <c r="O17" s="23">
        <f t="shared" si="10"/>
        <v>0</v>
      </c>
      <c r="P17" s="23">
        <f t="shared" si="11"/>
        <v>90</v>
      </c>
      <c r="Q17" s="23">
        <f t="shared" si="11"/>
        <v>0</v>
      </c>
      <c r="R17" s="23">
        <f t="shared" si="12"/>
        <v>0</v>
      </c>
      <c r="S17" s="23">
        <f t="shared" si="13"/>
        <v>1.5707963267948966</v>
      </c>
      <c r="T17" s="23">
        <f t="shared" si="14"/>
        <v>0</v>
      </c>
      <c r="U17" s="23">
        <f t="shared" si="0"/>
        <v>6.2831853071795862</v>
      </c>
      <c r="V17" s="23">
        <f t="shared" si="15"/>
        <v>360</v>
      </c>
      <c r="W17" s="22" t="str">
        <f t="shared" si="1"/>
        <v/>
      </c>
      <c r="X17" s="12">
        <f t="shared" si="2"/>
        <v>0</v>
      </c>
      <c r="Y17" s="12">
        <f t="shared" si="3"/>
        <v>0</v>
      </c>
      <c r="Z17" s="24">
        <f t="shared" ca="1" si="4"/>
        <v>879.44001238605938</v>
      </c>
      <c r="AA17" s="24" t="str">
        <f t="shared" ca="1" si="5"/>
        <v/>
      </c>
      <c r="AB17" s="24">
        <f t="shared" ca="1" si="6"/>
        <v>985.52999664403148</v>
      </c>
      <c r="AC17" s="24" t="str">
        <f t="shared" ca="1" si="7"/>
        <v/>
      </c>
    </row>
    <row r="18" spans="1:29" ht="18" customHeight="1">
      <c r="A18" s="17" t="s">
        <v>23</v>
      </c>
      <c r="B18" s="24" t="str">
        <f t="shared" ca="1" si="8"/>
        <v/>
      </c>
      <c r="C18" s="24" t="str">
        <f t="shared" ca="1" si="16"/>
        <v/>
      </c>
      <c r="D18" s="17"/>
      <c r="E18" s="19" t="s">
        <v>9</v>
      </c>
      <c r="F18" s="19" t="s">
        <v>10</v>
      </c>
      <c r="G18" s="19" t="s">
        <v>12</v>
      </c>
      <c r="H18" s="19" t="s">
        <v>11</v>
      </c>
      <c r="I18" s="17"/>
      <c r="J18" s="17"/>
      <c r="K18" s="20"/>
      <c r="L18" s="31"/>
      <c r="M18" s="21" t="e">
        <f t="shared" ca="1" si="9"/>
        <v>#VALUE!</v>
      </c>
      <c r="N18" s="22" t="str">
        <f t="shared" si="17"/>
        <v/>
      </c>
      <c r="O18" s="23">
        <f t="shared" si="10"/>
        <v>0</v>
      </c>
      <c r="P18" s="23">
        <f t="shared" si="11"/>
        <v>90</v>
      </c>
      <c r="Q18" s="23">
        <f t="shared" si="11"/>
        <v>0</v>
      </c>
      <c r="R18" s="23">
        <f t="shared" si="12"/>
        <v>0</v>
      </c>
      <c r="S18" s="23">
        <f t="shared" si="13"/>
        <v>1.5707963267948966</v>
      </c>
      <c r="T18" s="23">
        <f t="shared" si="14"/>
        <v>0</v>
      </c>
      <c r="U18" s="23">
        <f t="shared" si="0"/>
        <v>6.2831853071795862</v>
      </c>
      <c r="V18" s="23">
        <f t="shared" si="15"/>
        <v>360</v>
      </c>
      <c r="W18" s="22" t="str">
        <f t="shared" si="1"/>
        <v/>
      </c>
      <c r="X18" s="12">
        <f t="shared" si="2"/>
        <v>0</v>
      </c>
      <c r="Y18" s="12">
        <f t="shared" si="3"/>
        <v>0</v>
      </c>
      <c r="Z18" s="24" t="e">
        <f t="shared" ca="1" si="4"/>
        <v>#VALUE!</v>
      </c>
      <c r="AA18" s="24" t="str">
        <f t="shared" ca="1" si="5"/>
        <v/>
      </c>
      <c r="AB18" s="24" t="e">
        <f t="shared" ca="1" si="6"/>
        <v>#VALUE!</v>
      </c>
      <c r="AC18" s="24" t="str">
        <f t="shared" ca="1" si="7"/>
        <v/>
      </c>
    </row>
    <row r="19" spans="1:29" ht="18" customHeight="1">
      <c r="A19" s="17" t="s">
        <v>24</v>
      </c>
      <c r="B19" s="24" t="str">
        <f t="shared" ca="1" si="8"/>
        <v/>
      </c>
      <c r="C19" s="24" t="str">
        <f t="shared" ca="1" si="16"/>
        <v/>
      </c>
      <c r="D19" s="17"/>
      <c r="E19" s="19" t="s">
        <v>9</v>
      </c>
      <c r="F19" s="19" t="s">
        <v>10</v>
      </c>
      <c r="G19" s="19" t="s">
        <v>12</v>
      </c>
      <c r="H19" s="19" t="s">
        <v>11</v>
      </c>
      <c r="I19" s="17"/>
      <c r="J19" s="17"/>
      <c r="K19" s="20"/>
      <c r="L19" s="31"/>
      <c r="M19" s="21" t="e">
        <f t="shared" ca="1" si="9"/>
        <v>#VALUE!</v>
      </c>
      <c r="N19" s="22" t="str">
        <f t="shared" si="17"/>
        <v/>
      </c>
      <c r="O19" s="23">
        <f t="shared" si="10"/>
        <v>0</v>
      </c>
      <c r="P19" s="23">
        <f t="shared" si="11"/>
        <v>90</v>
      </c>
      <c r="Q19" s="23">
        <f t="shared" si="11"/>
        <v>0</v>
      </c>
      <c r="R19" s="23">
        <f t="shared" si="12"/>
        <v>0</v>
      </c>
      <c r="S19" s="23">
        <f t="shared" si="13"/>
        <v>1.5707963267948966</v>
      </c>
      <c r="T19" s="23">
        <f t="shared" si="14"/>
        <v>0</v>
      </c>
      <c r="U19" s="23">
        <f t="shared" si="0"/>
        <v>6.2831853071795862</v>
      </c>
      <c r="V19" s="23">
        <f t="shared" si="15"/>
        <v>360</v>
      </c>
      <c r="W19" s="22" t="str">
        <f t="shared" si="1"/>
        <v/>
      </c>
      <c r="X19" s="12">
        <f t="shared" si="2"/>
        <v>0</v>
      </c>
      <c r="Y19" s="12">
        <f t="shared" si="3"/>
        <v>0</v>
      </c>
      <c r="Z19" s="24" t="e">
        <f t="shared" ca="1" si="4"/>
        <v>#VALUE!</v>
      </c>
      <c r="AA19" s="24" t="str">
        <f t="shared" ca="1" si="5"/>
        <v/>
      </c>
      <c r="AB19" s="24" t="e">
        <f t="shared" ca="1" si="6"/>
        <v>#VALUE!</v>
      </c>
      <c r="AC19" s="24" t="str">
        <f t="shared" ca="1" si="7"/>
        <v/>
      </c>
    </row>
    <row r="20" spans="1:29" ht="18" customHeight="1">
      <c r="A20" s="17" t="s">
        <v>25</v>
      </c>
      <c r="B20" s="24" t="str">
        <f t="shared" ca="1" si="8"/>
        <v/>
      </c>
      <c r="C20" s="24" t="str">
        <f t="shared" ca="1" si="16"/>
        <v/>
      </c>
      <c r="D20" s="17"/>
      <c r="E20" s="19" t="s">
        <v>9</v>
      </c>
      <c r="F20" s="19" t="s">
        <v>10</v>
      </c>
      <c r="G20" s="19" t="s">
        <v>12</v>
      </c>
      <c r="H20" s="19" t="s">
        <v>11</v>
      </c>
      <c r="I20" s="17"/>
      <c r="J20" s="17"/>
      <c r="K20" s="20"/>
      <c r="L20" s="31"/>
      <c r="M20" s="21" t="e">
        <f t="shared" ca="1" si="9"/>
        <v>#VALUE!</v>
      </c>
      <c r="N20" s="22" t="str">
        <f t="shared" si="17"/>
        <v/>
      </c>
      <c r="O20" s="23">
        <f t="shared" si="10"/>
        <v>0</v>
      </c>
      <c r="P20" s="23">
        <f t="shared" si="11"/>
        <v>90</v>
      </c>
      <c r="Q20" s="23">
        <f t="shared" si="11"/>
        <v>0</v>
      </c>
      <c r="R20" s="23">
        <f t="shared" si="12"/>
        <v>0</v>
      </c>
      <c r="S20" s="23">
        <f t="shared" si="13"/>
        <v>1.5707963267948966</v>
      </c>
      <c r="T20" s="23">
        <f t="shared" si="14"/>
        <v>0</v>
      </c>
      <c r="U20" s="23">
        <f t="shared" si="0"/>
        <v>6.2831853071795862</v>
      </c>
      <c r="V20" s="23">
        <f t="shared" si="15"/>
        <v>360</v>
      </c>
      <c r="W20" s="22" t="str">
        <f t="shared" si="1"/>
        <v/>
      </c>
      <c r="X20" s="12">
        <f t="shared" si="2"/>
        <v>0</v>
      </c>
      <c r="Y20" s="12">
        <f t="shared" si="3"/>
        <v>0</v>
      </c>
      <c r="Z20" s="24" t="e">
        <f t="shared" ca="1" si="4"/>
        <v>#VALUE!</v>
      </c>
      <c r="AA20" s="24" t="str">
        <f t="shared" ca="1" si="5"/>
        <v/>
      </c>
      <c r="AB20" s="24" t="e">
        <f t="shared" ca="1" si="6"/>
        <v>#VALUE!</v>
      </c>
      <c r="AC20" s="24" t="str">
        <f t="shared" ca="1" si="7"/>
        <v/>
      </c>
    </row>
    <row r="21" spans="1:29" ht="18" customHeight="1">
      <c r="A21" s="17" t="s">
        <v>26</v>
      </c>
      <c r="B21" s="24" t="str">
        <f t="shared" ca="1" si="8"/>
        <v/>
      </c>
      <c r="C21" s="24" t="str">
        <f t="shared" ca="1" si="16"/>
        <v/>
      </c>
      <c r="D21" s="17"/>
      <c r="E21" s="19" t="s">
        <v>9</v>
      </c>
      <c r="F21" s="19" t="s">
        <v>10</v>
      </c>
      <c r="G21" s="19" t="s">
        <v>12</v>
      </c>
      <c r="H21" s="19" t="s">
        <v>11</v>
      </c>
      <c r="I21" s="17"/>
      <c r="J21" s="17"/>
      <c r="K21" s="20"/>
      <c r="L21" s="30"/>
      <c r="M21" s="21" t="e">
        <f t="shared" ca="1" si="9"/>
        <v>#VALUE!</v>
      </c>
      <c r="N21" s="22" t="str">
        <f t="shared" si="17"/>
        <v/>
      </c>
      <c r="O21" s="23">
        <f t="shared" si="10"/>
        <v>0</v>
      </c>
      <c r="P21" s="23">
        <f t="shared" si="11"/>
        <v>90</v>
      </c>
      <c r="Q21" s="23">
        <f t="shared" si="11"/>
        <v>0</v>
      </c>
      <c r="R21" s="23">
        <f t="shared" si="12"/>
        <v>0</v>
      </c>
      <c r="S21" s="23">
        <f t="shared" si="13"/>
        <v>1.5707963267948966</v>
      </c>
      <c r="T21" s="23">
        <f t="shared" si="14"/>
        <v>0</v>
      </c>
      <c r="U21" s="23">
        <f t="shared" si="0"/>
        <v>6.2831853071795862</v>
      </c>
      <c r="V21" s="23">
        <f t="shared" si="15"/>
        <v>360</v>
      </c>
      <c r="W21" s="22" t="str">
        <f t="shared" si="1"/>
        <v/>
      </c>
      <c r="X21" s="12">
        <f t="shared" si="2"/>
        <v>0</v>
      </c>
      <c r="Y21" s="12">
        <f t="shared" si="3"/>
        <v>0</v>
      </c>
      <c r="Z21" s="24" t="e">
        <f t="shared" ca="1" si="4"/>
        <v>#VALUE!</v>
      </c>
      <c r="AA21" s="24" t="str">
        <f t="shared" ca="1" si="5"/>
        <v/>
      </c>
      <c r="AB21" s="24" t="e">
        <f t="shared" ca="1" si="6"/>
        <v>#VALUE!</v>
      </c>
      <c r="AC21" s="24" t="str">
        <f t="shared" ca="1" si="7"/>
        <v/>
      </c>
    </row>
    <row r="22" spans="1:29" ht="18" customHeight="1">
      <c r="A22" s="17" t="s">
        <v>27</v>
      </c>
      <c r="B22" s="24" t="str">
        <f t="shared" ca="1" si="8"/>
        <v/>
      </c>
      <c r="C22" s="24" t="str">
        <f t="shared" ca="1" si="16"/>
        <v/>
      </c>
      <c r="D22" s="17"/>
      <c r="E22" s="19" t="s">
        <v>9</v>
      </c>
      <c r="F22" s="19" t="s">
        <v>10</v>
      </c>
      <c r="G22" s="19" t="s">
        <v>12</v>
      </c>
      <c r="H22" s="19" t="s">
        <v>11</v>
      </c>
      <c r="I22" s="17"/>
      <c r="J22" s="17"/>
      <c r="K22" s="20"/>
      <c r="L22" s="30"/>
      <c r="M22" s="21" t="e">
        <f t="shared" ca="1" si="9"/>
        <v>#VALUE!</v>
      </c>
      <c r="N22" s="22" t="str">
        <f t="shared" si="17"/>
        <v/>
      </c>
      <c r="O22" s="23">
        <f t="shared" si="10"/>
        <v>0</v>
      </c>
      <c r="P22" s="23">
        <f t="shared" si="11"/>
        <v>90</v>
      </c>
      <c r="Q22" s="23">
        <f t="shared" si="11"/>
        <v>0</v>
      </c>
      <c r="R22" s="23">
        <f t="shared" si="12"/>
        <v>0</v>
      </c>
      <c r="S22" s="23">
        <f t="shared" si="13"/>
        <v>1.5707963267948966</v>
      </c>
      <c r="T22" s="23">
        <f t="shared" si="14"/>
        <v>0</v>
      </c>
      <c r="U22" s="23">
        <f t="shared" si="0"/>
        <v>6.2831853071795862</v>
      </c>
      <c r="V22" s="23">
        <f t="shared" si="15"/>
        <v>360</v>
      </c>
      <c r="W22" s="22" t="str">
        <f t="shared" si="1"/>
        <v/>
      </c>
      <c r="X22" s="12">
        <f t="shared" si="2"/>
        <v>0</v>
      </c>
      <c r="Y22" s="12">
        <f t="shared" si="3"/>
        <v>0</v>
      </c>
      <c r="Z22" s="24" t="e">
        <f t="shared" ca="1" si="4"/>
        <v>#VALUE!</v>
      </c>
      <c r="AA22" s="24" t="str">
        <f t="shared" ca="1" si="5"/>
        <v/>
      </c>
      <c r="AB22" s="24" t="e">
        <f t="shared" ca="1" si="6"/>
        <v>#VALUE!</v>
      </c>
      <c r="AC22" s="24" t="str">
        <f t="shared" ca="1" si="7"/>
        <v/>
      </c>
    </row>
    <row r="23" spans="1:29" ht="18" customHeight="1">
      <c r="A23" s="17" t="s">
        <v>28</v>
      </c>
      <c r="B23" s="24" t="str">
        <f t="shared" ca="1" si="8"/>
        <v/>
      </c>
      <c r="C23" s="24" t="str">
        <f t="shared" ca="1" si="16"/>
        <v/>
      </c>
      <c r="D23" s="17"/>
      <c r="E23" s="19" t="s">
        <v>9</v>
      </c>
      <c r="F23" s="19" t="s">
        <v>10</v>
      </c>
      <c r="G23" s="19" t="s">
        <v>12</v>
      </c>
      <c r="H23" s="19" t="s">
        <v>11</v>
      </c>
      <c r="I23" s="17"/>
      <c r="J23" s="17"/>
      <c r="K23" s="20"/>
      <c r="L23" s="30"/>
      <c r="M23" s="21" t="e">
        <f t="shared" ca="1" si="9"/>
        <v>#VALUE!</v>
      </c>
      <c r="N23" s="22" t="str">
        <f t="shared" si="17"/>
        <v/>
      </c>
      <c r="O23" s="23">
        <f t="shared" si="10"/>
        <v>0</v>
      </c>
      <c r="P23" s="23">
        <f t="shared" si="11"/>
        <v>90</v>
      </c>
      <c r="Q23" s="23">
        <f t="shared" si="11"/>
        <v>0</v>
      </c>
      <c r="R23" s="23">
        <f t="shared" si="12"/>
        <v>0</v>
      </c>
      <c r="S23" s="23">
        <f t="shared" si="13"/>
        <v>1.5707963267948966</v>
      </c>
      <c r="T23" s="23">
        <f t="shared" si="14"/>
        <v>0</v>
      </c>
      <c r="U23" s="23">
        <f t="shared" si="0"/>
        <v>6.2831853071795862</v>
      </c>
      <c r="V23" s="23">
        <f t="shared" si="15"/>
        <v>360</v>
      </c>
      <c r="W23" s="22" t="str">
        <f t="shared" si="1"/>
        <v/>
      </c>
      <c r="X23" s="12">
        <f t="shared" si="2"/>
        <v>0</v>
      </c>
      <c r="Y23" s="12">
        <f t="shared" si="3"/>
        <v>0</v>
      </c>
      <c r="Z23" s="24" t="e">
        <f t="shared" ca="1" si="4"/>
        <v>#VALUE!</v>
      </c>
      <c r="AA23" s="24" t="str">
        <f t="shared" ca="1" si="5"/>
        <v/>
      </c>
      <c r="AB23" s="24" t="e">
        <f t="shared" ca="1" si="6"/>
        <v>#VALUE!</v>
      </c>
      <c r="AC23" s="24" t="str">
        <f t="shared" ca="1" si="7"/>
        <v/>
      </c>
    </row>
    <row r="24" spans="1:29" ht="18" customHeight="1">
      <c r="A24" s="17" t="s">
        <v>29</v>
      </c>
      <c r="B24" s="24" t="str">
        <f t="shared" ca="1" si="8"/>
        <v/>
      </c>
      <c r="C24" s="24" t="str">
        <f t="shared" ca="1" si="16"/>
        <v/>
      </c>
      <c r="D24" s="17"/>
      <c r="E24" s="19" t="s">
        <v>9</v>
      </c>
      <c r="F24" s="19" t="s">
        <v>10</v>
      </c>
      <c r="G24" s="19" t="s">
        <v>12</v>
      </c>
      <c r="H24" s="19" t="s">
        <v>11</v>
      </c>
      <c r="I24" s="17"/>
      <c r="J24" s="17"/>
      <c r="K24" s="20"/>
      <c r="L24" s="30"/>
      <c r="M24" s="21" t="e">
        <f t="shared" ca="1" si="9"/>
        <v>#VALUE!</v>
      </c>
      <c r="N24" s="22" t="str">
        <f t="shared" si="17"/>
        <v/>
      </c>
      <c r="O24" s="23">
        <f t="shared" si="10"/>
        <v>0</v>
      </c>
      <c r="P24" s="23">
        <f t="shared" si="11"/>
        <v>90</v>
      </c>
      <c r="Q24" s="23">
        <f t="shared" si="11"/>
        <v>0</v>
      </c>
      <c r="R24" s="23">
        <f t="shared" si="12"/>
        <v>0</v>
      </c>
      <c r="S24" s="23">
        <f t="shared" si="13"/>
        <v>1.5707963267948966</v>
      </c>
      <c r="T24" s="23">
        <f t="shared" si="14"/>
        <v>0</v>
      </c>
      <c r="U24" s="23">
        <f t="shared" si="0"/>
        <v>6.2831853071795862</v>
      </c>
      <c r="V24" s="23">
        <f t="shared" si="15"/>
        <v>360</v>
      </c>
      <c r="W24" s="22" t="str">
        <f t="shared" si="1"/>
        <v/>
      </c>
      <c r="X24" s="12">
        <f t="shared" si="2"/>
        <v>0</v>
      </c>
      <c r="Y24" s="12">
        <f t="shared" si="3"/>
        <v>0</v>
      </c>
      <c r="Z24" s="24" t="e">
        <f t="shared" ca="1" si="4"/>
        <v>#VALUE!</v>
      </c>
      <c r="AA24" s="24" t="str">
        <f t="shared" ca="1" si="5"/>
        <v/>
      </c>
      <c r="AB24" s="24" t="e">
        <f t="shared" ca="1" si="6"/>
        <v>#VALUE!</v>
      </c>
      <c r="AC24" s="24" t="str">
        <f t="shared" ca="1" si="7"/>
        <v/>
      </c>
    </row>
    <row r="25" spans="1:29" ht="18" customHeight="1">
      <c r="A25" s="17" t="s">
        <v>30</v>
      </c>
      <c r="B25" s="24" t="str">
        <f t="shared" ca="1" si="8"/>
        <v/>
      </c>
      <c r="C25" s="24" t="str">
        <f t="shared" ca="1" si="16"/>
        <v/>
      </c>
      <c r="D25" s="17"/>
      <c r="E25" s="19" t="s">
        <v>9</v>
      </c>
      <c r="F25" s="19" t="s">
        <v>10</v>
      </c>
      <c r="G25" s="19" t="s">
        <v>12</v>
      </c>
      <c r="H25" s="19" t="s">
        <v>11</v>
      </c>
      <c r="I25" s="17"/>
      <c r="J25" s="17"/>
      <c r="K25" s="20"/>
      <c r="L25" s="30"/>
      <c r="M25" s="21" t="e">
        <f t="shared" ca="1" si="9"/>
        <v>#VALUE!</v>
      </c>
      <c r="N25" s="22" t="str">
        <f t="shared" si="17"/>
        <v/>
      </c>
      <c r="O25" s="23">
        <f t="shared" si="10"/>
        <v>0</v>
      </c>
      <c r="P25" s="23">
        <f t="shared" si="11"/>
        <v>90</v>
      </c>
      <c r="Q25" s="23">
        <f t="shared" si="11"/>
        <v>0</v>
      </c>
      <c r="R25" s="23">
        <f t="shared" si="12"/>
        <v>0</v>
      </c>
      <c r="S25" s="23">
        <f t="shared" si="13"/>
        <v>1.5707963267948966</v>
      </c>
      <c r="T25" s="23">
        <f t="shared" si="14"/>
        <v>0</v>
      </c>
      <c r="U25" s="23">
        <f t="shared" si="0"/>
        <v>6.2831853071795862</v>
      </c>
      <c r="V25" s="23">
        <f t="shared" si="15"/>
        <v>360</v>
      </c>
      <c r="W25" s="22" t="str">
        <f t="shared" si="1"/>
        <v/>
      </c>
      <c r="X25" s="12">
        <f t="shared" si="2"/>
        <v>0</v>
      </c>
      <c r="Y25" s="12">
        <f t="shared" si="3"/>
        <v>0</v>
      </c>
      <c r="Z25" s="24" t="e">
        <f t="shared" ca="1" si="4"/>
        <v>#VALUE!</v>
      </c>
      <c r="AA25" s="24" t="str">
        <f t="shared" ca="1" si="5"/>
        <v/>
      </c>
      <c r="AB25" s="24" t="e">
        <f t="shared" ca="1" si="6"/>
        <v>#VALUE!</v>
      </c>
      <c r="AC25" s="24" t="str">
        <f t="shared" ca="1" si="7"/>
        <v/>
      </c>
    </row>
    <row r="26" spans="1:29" ht="18" customHeight="1">
      <c r="A26" s="17" t="s">
        <v>31</v>
      </c>
      <c r="B26" s="24" t="str">
        <f t="shared" ca="1" si="8"/>
        <v/>
      </c>
      <c r="C26" s="24" t="str">
        <f t="shared" ca="1" si="16"/>
        <v/>
      </c>
      <c r="D26" s="17"/>
      <c r="E26" s="19" t="s">
        <v>9</v>
      </c>
      <c r="F26" s="19" t="s">
        <v>10</v>
      </c>
      <c r="G26" s="19" t="s">
        <v>12</v>
      </c>
      <c r="H26" s="19" t="s">
        <v>11</v>
      </c>
      <c r="I26" s="17"/>
      <c r="J26" s="17"/>
      <c r="K26" s="20"/>
      <c r="L26" s="30"/>
      <c r="M26" s="21" t="e">
        <f t="shared" ca="1" si="9"/>
        <v>#VALUE!</v>
      </c>
      <c r="N26" s="22" t="str">
        <f t="shared" si="17"/>
        <v/>
      </c>
      <c r="O26" s="23">
        <f t="shared" si="10"/>
        <v>0</v>
      </c>
      <c r="P26" s="23">
        <f t="shared" si="11"/>
        <v>90</v>
      </c>
      <c r="Q26" s="23">
        <f t="shared" si="11"/>
        <v>0</v>
      </c>
      <c r="R26" s="23">
        <f t="shared" si="12"/>
        <v>0</v>
      </c>
      <c r="S26" s="23">
        <f t="shared" si="13"/>
        <v>1.5707963267948966</v>
      </c>
      <c r="T26" s="23">
        <f t="shared" si="14"/>
        <v>0</v>
      </c>
      <c r="U26" s="23">
        <f t="shared" si="0"/>
        <v>6.2831853071795862</v>
      </c>
      <c r="V26" s="23">
        <f t="shared" si="15"/>
        <v>360</v>
      </c>
      <c r="W26" s="22" t="str">
        <f t="shared" si="1"/>
        <v/>
      </c>
      <c r="X26" s="12">
        <f t="shared" si="2"/>
        <v>0</v>
      </c>
      <c r="Y26" s="12">
        <f t="shared" si="3"/>
        <v>0</v>
      </c>
      <c r="Z26" s="24" t="e">
        <f t="shared" ca="1" si="4"/>
        <v>#VALUE!</v>
      </c>
      <c r="AA26" s="24" t="str">
        <f t="shared" ca="1" si="5"/>
        <v/>
      </c>
      <c r="AB26" s="24" t="e">
        <f t="shared" ca="1" si="6"/>
        <v>#VALUE!</v>
      </c>
      <c r="AC26" s="24" t="str">
        <f t="shared" ca="1" si="7"/>
        <v/>
      </c>
    </row>
    <row r="27" spans="1:29" ht="18" customHeight="1">
      <c r="A27" s="17" t="s">
        <v>32</v>
      </c>
      <c r="B27" s="24" t="str">
        <f t="shared" ca="1" si="8"/>
        <v/>
      </c>
      <c r="C27" s="24" t="str">
        <f t="shared" ca="1" si="16"/>
        <v/>
      </c>
      <c r="D27" s="17"/>
      <c r="E27" s="19" t="s">
        <v>9</v>
      </c>
      <c r="F27" s="19" t="s">
        <v>10</v>
      </c>
      <c r="G27" s="19" t="s">
        <v>12</v>
      </c>
      <c r="H27" s="19" t="s">
        <v>11</v>
      </c>
      <c r="I27" s="17"/>
      <c r="J27" s="17"/>
      <c r="K27" s="20"/>
      <c r="L27" s="30"/>
      <c r="M27" s="21" t="e">
        <f t="shared" ca="1" si="9"/>
        <v>#VALUE!</v>
      </c>
      <c r="N27" s="22" t="str">
        <f t="shared" si="17"/>
        <v/>
      </c>
      <c r="O27" s="23">
        <f t="shared" si="10"/>
        <v>0</v>
      </c>
      <c r="P27" s="23">
        <f t="shared" si="11"/>
        <v>90</v>
      </c>
      <c r="Q27" s="23">
        <f t="shared" si="11"/>
        <v>0</v>
      </c>
      <c r="R27" s="23">
        <f t="shared" si="12"/>
        <v>0</v>
      </c>
      <c r="S27" s="23">
        <f t="shared" si="13"/>
        <v>1.5707963267948966</v>
      </c>
      <c r="T27" s="23">
        <f t="shared" si="14"/>
        <v>0</v>
      </c>
      <c r="U27" s="23">
        <f t="shared" si="0"/>
        <v>6.2831853071795862</v>
      </c>
      <c r="V27" s="23">
        <f t="shared" si="15"/>
        <v>360</v>
      </c>
      <c r="W27" s="22" t="str">
        <f t="shared" si="1"/>
        <v/>
      </c>
      <c r="X27" s="12">
        <f t="shared" si="2"/>
        <v>0</v>
      </c>
      <c r="Y27" s="12">
        <f t="shared" si="3"/>
        <v>0</v>
      </c>
      <c r="Z27" s="24" t="e">
        <f t="shared" ca="1" si="4"/>
        <v>#VALUE!</v>
      </c>
      <c r="AA27" s="24" t="str">
        <f t="shared" ca="1" si="5"/>
        <v/>
      </c>
      <c r="AB27" s="24" t="e">
        <f t="shared" ca="1" si="6"/>
        <v>#VALUE!</v>
      </c>
      <c r="AC27" s="24" t="str">
        <f t="shared" ca="1" si="7"/>
        <v/>
      </c>
    </row>
    <row r="28" spans="1:29" ht="18" customHeight="1">
      <c r="A28" s="17" t="s">
        <v>33</v>
      </c>
      <c r="B28" s="24" t="str">
        <f t="shared" ca="1" si="8"/>
        <v/>
      </c>
      <c r="C28" s="24" t="str">
        <f t="shared" ca="1" si="16"/>
        <v/>
      </c>
      <c r="D28" s="17"/>
      <c r="E28" s="19" t="s">
        <v>9</v>
      </c>
      <c r="F28" s="19" t="s">
        <v>10</v>
      </c>
      <c r="G28" s="19" t="s">
        <v>12</v>
      </c>
      <c r="H28" s="19" t="s">
        <v>11</v>
      </c>
      <c r="I28" s="17"/>
      <c r="J28" s="17"/>
      <c r="K28" s="20"/>
      <c r="L28" s="30"/>
      <c r="M28" s="21" t="e">
        <f t="shared" ca="1" si="9"/>
        <v>#VALUE!</v>
      </c>
      <c r="N28" s="22" t="str">
        <f t="shared" si="17"/>
        <v/>
      </c>
      <c r="O28" s="23">
        <f t="shared" si="10"/>
        <v>0</v>
      </c>
      <c r="P28" s="23">
        <f t="shared" si="11"/>
        <v>90</v>
      </c>
      <c r="Q28" s="23">
        <f t="shared" si="11"/>
        <v>0</v>
      </c>
      <c r="R28" s="23">
        <f t="shared" si="12"/>
        <v>0</v>
      </c>
      <c r="S28" s="23">
        <f t="shared" si="13"/>
        <v>1.5707963267948966</v>
      </c>
      <c r="T28" s="23">
        <f t="shared" si="14"/>
        <v>0</v>
      </c>
      <c r="U28" s="23">
        <f t="shared" si="0"/>
        <v>6.2831853071795862</v>
      </c>
      <c r="V28" s="23">
        <f t="shared" si="15"/>
        <v>360</v>
      </c>
      <c r="W28" s="22" t="str">
        <f t="shared" si="1"/>
        <v/>
      </c>
      <c r="X28" s="12">
        <f t="shared" si="2"/>
        <v>0</v>
      </c>
      <c r="Y28" s="12">
        <f t="shared" si="3"/>
        <v>0</v>
      </c>
      <c r="Z28" s="24" t="e">
        <f t="shared" ca="1" si="4"/>
        <v>#VALUE!</v>
      </c>
      <c r="AA28" s="24" t="str">
        <f t="shared" ca="1" si="5"/>
        <v/>
      </c>
      <c r="AB28" s="24" t="e">
        <f t="shared" ca="1" si="6"/>
        <v>#VALUE!</v>
      </c>
      <c r="AC28" s="24" t="str">
        <f t="shared" ca="1" si="7"/>
        <v/>
      </c>
    </row>
    <row r="29" spans="1:29" ht="18" customHeight="1">
      <c r="A29" s="17" t="s">
        <v>34</v>
      </c>
      <c r="B29" s="24" t="str">
        <f t="shared" ca="1" si="8"/>
        <v/>
      </c>
      <c r="C29" s="24" t="str">
        <f t="shared" ca="1" si="16"/>
        <v/>
      </c>
      <c r="D29" s="17"/>
      <c r="E29" s="19" t="s">
        <v>9</v>
      </c>
      <c r="F29" s="19" t="s">
        <v>10</v>
      </c>
      <c r="G29" s="19" t="s">
        <v>12</v>
      </c>
      <c r="H29" s="19" t="s">
        <v>11</v>
      </c>
      <c r="I29" s="17"/>
      <c r="J29" s="17"/>
      <c r="K29" s="20"/>
      <c r="L29" s="30"/>
      <c r="M29" s="21" t="e">
        <f t="shared" ca="1" si="9"/>
        <v>#VALUE!</v>
      </c>
      <c r="N29" s="22" t="str">
        <f t="shared" si="17"/>
        <v/>
      </c>
      <c r="O29" s="23">
        <f t="shared" si="10"/>
        <v>0</v>
      </c>
      <c r="P29" s="23">
        <f t="shared" si="11"/>
        <v>90</v>
      </c>
      <c r="Q29" s="23">
        <f t="shared" si="11"/>
        <v>0</v>
      </c>
      <c r="R29" s="23">
        <f t="shared" si="12"/>
        <v>0</v>
      </c>
      <c r="S29" s="23">
        <f t="shared" si="13"/>
        <v>1.5707963267948966</v>
      </c>
      <c r="T29" s="23">
        <f t="shared" si="14"/>
        <v>0</v>
      </c>
      <c r="U29" s="23">
        <f t="shared" si="0"/>
        <v>6.2831853071795862</v>
      </c>
      <c r="V29" s="23">
        <f t="shared" si="15"/>
        <v>360</v>
      </c>
      <c r="W29" s="22" t="str">
        <f t="shared" si="1"/>
        <v/>
      </c>
      <c r="X29" s="12">
        <f t="shared" si="2"/>
        <v>0</v>
      </c>
      <c r="Y29" s="12">
        <f t="shared" si="3"/>
        <v>0</v>
      </c>
      <c r="Z29" s="24" t="e">
        <f t="shared" ca="1" si="4"/>
        <v>#VALUE!</v>
      </c>
      <c r="AA29" s="24" t="str">
        <f t="shared" ca="1" si="5"/>
        <v/>
      </c>
      <c r="AB29" s="24" t="e">
        <f t="shared" ca="1" si="6"/>
        <v>#VALUE!</v>
      </c>
      <c r="AC29" s="24" t="str">
        <f t="shared" ca="1" si="7"/>
        <v/>
      </c>
    </row>
    <row r="30" spans="1:29" ht="18" customHeight="1">
      <c r="A30" s="17" t="s">
        <v>35</v>
      </c>
      <c r="B30" s="24" t="str">
        <f t="shared" ca="1" si="8"/>
        <v/>
      </c>
      <c r="C30" s="24" t="str">
        <f t="shared" ca="1" si="16"/>
        <v/>
      </c>
      <c r="D30" s="17"/>
      <c r="E30" s="19" t="s">
        <v>9</v>
      </c>
      <c r="F30" s="19" t="s">
        <v>10</v>
      </c>
      <c r="G30" s="19" t="s">
        <v>12</v>
      </c>
      <c r="H30" s="19" t="s">
        <v>11</v>
      </c>
      <c r="I30" s="17"/>
      <c r="J30" s="17"/>
      <c r="K30" s="20"/>
      <c r="L30" s="30"/>
      <c r="M30" s="21" t="e">
        <f t="shared" ca="1" si="9"/>
        <v>#VALUE!</v>
      </c>
      <c r="N30" s="22" t="str">
        <f t="shared" si="17"/>
        <v/>
      </c>
      <c r="O30" s="23">
        <f t="shared" si="10"/>
        <v>0</v>
      </c>
      <c r="P30" s="23">
        <f t="shared" si="11"/>
        <v>90</v>
      </c>
      <c r="Q30" s="23">
        <f t="shared" si="11"/>
        <v>0</v>
      </c>
      <c r="R30" s="23">
        <f t="shared" si="12"/>
        <v>0</v>
      </c>
      <c r="S30" s="23">
        <f t="shared" si="13"/>
        <v>1.5707963267948966</v>
      </c>
      <c r="T30" s="23">
        <f t="shared" si="14"/>
        <v>0</v>
      </c>
      <c r="U30" s="23">
        <f t="shared" si="0"/>
        <v>6.2831853071795862</v>
      </c>
      <c r="V30" s="23">
        <f t="shared" si="15"/>
        <v>360</v>
      </c>
      <c r="W30" s="22" t="str">
        <f t="shared" si="1"/>
        <v/>
      </c>
      <c r="X30" s="12">
        <f t="shared" si="2"/>
        <v>0</v>
      </c>
      <c r="Y30" s="12">
        <f t="shared" si="3"/>
        <v>0</v>
      </c>
      <c r="Z30" s="24" t="e">
        <f t="shared" ca="1" si="4"/>
        <v>#VALUE!</v>
      </c>
      <c r="AA30" s="24" t="str">
        <f t="shared" ca="1" si="5"/>
        <v/>
      </c>
      <c r="AB30" s="24" t="e">
        <f t="shared" ca="1" si="6"/>
        <v>#VALUE!</v>
      </c>
      <c r="AC30" s="24" t="str">
        <f t="shared" ca="1" si="7"/>
        <v/>
      </c>
    </row>
    <row r="31" spans="1:29" ht="18" customHeight="1">
      <c r="A31" s="17" t="s">
        <v>36</v>
      </c>
      <c r="B31" s="24" t="str">
        <f t="shared" ca="1" si="8"/>
        <v/>
      </c>
      <c r="C31" s="24" t="str">
        <f t="shared" ca="1" si="16"/>
        <v/>
      </c>
      <c r="D31" s="17"/>
      <c r="E31" s="19" t="s">
        <v>9</v>
      </c>
      <c r="F31" s="19" t="s">
        <v>10</v>
      </c>
      <c r="G31" s="19" t="s">
        <v>12</v>
      </c>
      <c r="H31" s="19" t="s">
        <v>11</v>
      </c>
      <c r="I31" s="17"/>
      <c r="J31" s="17"/>
      <c r="K31" s="20"/>
      <c r="L31" s="30"/>
      <c r="M31" s="21" t="e">
        <f t="shared" ca="1" si="9"/>
        <v>#VALUE!</v>
      </c>
      <c r="N31" s="22" t="str">
        <f t="shared" si="17"/>
        <v/>
      </c>
      <c r="O31" s="23">
        <f t="shared" si="10"/>
        <v>0</v>
      </c>
      <c r="P31" s="23">
        <f t="shared" si="11"/>
        <v>90</v>
      </c>
      <c r="Q31" s="23">
        <f t="shared" si="11"/>
        <v>0</v>
      </c>
      <c r="R31" s="23">
        <f t="shared" si="12"/>
        <v>0</v>
      </c>
      <c r="S31" s="23">
        <f t="shared" si="13"/>
        <v>1.5707963267948966</v>
      </c>
      <c r="T31" s="23">
        <f t="shared" si="14"/>
        <v>0</v>
      </c>
      <c r="U31" s="23">
        <f t="shared" si="0"/>
        <v>6.2831853071795862</v>
      </c>
      <c r="V31" s="23">
        <f t="shared" si="15"/>
        <v>360</v>
      </c>
      <c r="W31" s="22" t="str">
        <f t="shared" si="1"/>
        <v/>
      </c>
      <c r="X31" s="12">
        <f t="shared" si="2"/>
        <v>0</v>
      </c>
      <c r="Y31" s="12">
        <f t="shared" si="3"/>
        <v>0</v>
      </c>
      <c r="Z31" s="24" t="e">
        <f t="shared" ca="1" si="4"/>
        <v>#VALUE!</v>
      </c>
      <c r="AA31" s="24" t="str">
        <f t="shared" ca="1" si="5"/>
        <v/>
      </c>
      <c r="AB31" s="24" t="e">
        <f t="shared" ca="1" si="6"/>
        <v>#VALUE!</v>
      </c>
      <c r="AC31" s="24" t="str">
        <f t="shared" ca="1" si="7"/>
        <v/>
      </c>
    </row>
    <row r="32" spans="1:29" ht="24.95" customHeight="1">
      <c r="A32" s="41" t="s">
        <v>58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</row>
    <row r="33" spans="1:29" ht="24" customHeight="1">
      <c r="A33" s="37" t="str">
        <f ca="1">IF($J$1=1,"","SOLICITAR ACTUALIZACIÓN")</f>
        <v/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ht="18.95" customHeight="1">
      <c r="A34" s="35" t="str">
        <f ca="1">IF(J1=1,"","ING. LUIS MANUEL OVIEDO CHIRINO")</f>
        <v/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spans="1:29" ht="18.95" customHeight="1">
      <c r="A35" s="35" t="str">
        <f ca="1">IF(J1=1,"","CELULAR: 0424.615.56.53")</f>
        <v/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</sheetData>
  <sheetProtection password="C6CE" sheet="1" objects="1" scenarios="1"/>
  <mergeCells count="14">
    <mergeCell ref="A34:AC34"/>
    <mergeCell ref="A35:AC35"/>
    <mergeCell ref="A2:AC3"/>
    <mergeCell ref="A33:AC33"/>
    <mergeCell ref="B6:C6"/>
    <mergeCell ref="Z6:AC6"/>
    <mergeCell ref="I6:K6"/>
    <mergeCell ref="A32:AC32"/>
    <mergeCell ref="N6:N7"/>
    <mergeCell ref="W6:W7"/>
    <mergeCell ref="L6:L7"/>
    <mergeCell ref="A6:A7"/>
    <mergeCell ref="A5:AC5"/>
    <mergeCell ref="A4:AC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AZIMUT Y COODENADAS</dc:title>
  <dc:creator>ING. LUIS MANUEL OVIEDO CHIRINO</dc:creator>
  <cp:keywords>0424.695.09.80</cp:keywords>
  <dc:description>SE CALCULAN EL AZIMUT Y LAS COORDENADAS PARTIENDO DE RUMBOS Y DISTANCIAS CONOCIDAS.</dc:description>
  <cp:lastModifiedBy>Leyla Rocio</cp:lastModifiedBy>
  <cp:lastPrinted>2011-03-06T12:22:21Z</cp:lastPrinted>
  <dcterms:created xsi:type="dcterms:W3CDTF">2010-11-22T17:22:55Z</dcterms:created>
  <dcterms:modified xsi:type="dcterms:W3CDTF">2011-04-03T00:50:57Z</dcterms:modified>
  <cp:category>TOPOGRAFIA</cp:category>
  <cp:contentStatus>PERIODO DE PRUEBA</cp:contentStatus>
</cp:coreProperties>
</file>